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otal Rankings" sheetId="5" r:id="rId1"/>
    <sheet name="Data" sheetId="1" r:id="rId2"/>
    <sheet name="Positional Adjustments" sheetId="2" r:id="rId3"/>
    <sheet name="Level Averages" sheetId="3" r:id="rId4"/>
  </sheets>
  <definedNames>
    <definedName name="_xlnm._FilterDatabase" localSheetId="1" hidden="1">Data!$A$1:$S$158</definedName>
    <definedName name="_xlnm._FilterDatabase" localSheetId="0" hidden="1">'Total Rankings'!$A$1:$J$52</definedName>
  </definedNames>
  <calcPr calcId="125725"/>
</workbook>
</file>

<file path=xl/calcChain.xml><?xml version="1.0" encoding="utf-8"?>
<calcChain xmlns="http://schemas.openxmlformats.org/spreadsheetml/2006/main">
  <c r="D15" i="5"/>
  <c r="J199" i="1"/>
  <c r="Q199" s="1"/>
  <c r="K199"/>
  <c r="N199" s="1"/>
  <c r="L199"/>
  <c r="O199" s="1"/>
  <c r="M199"/>
  <c r="P199" s="1"/>
  <c r="R199"/>
  <c r="E37" i="5"/>
  <c r="F37"/>
  <c r="G37"/>
  <c r="E3"/>
  <c r="F3"/>
  <c r="G3"/>
  <c r="E52"/>
  <c r="F52"/>
  <c r="G52"/>
  <c r="G39"/>
  <c r="E49"/>
  <c r="F49"/>
  <c r="G49"/>
  <c r="G42"/>
  <c r="E20"/>
  <c r="F20"/>
  <c r="G20"/>
  <c r="E6"/>
  <c r="F6"/>
  <c r="G6"/>
  <c r="G44"/>
  <c r="E47"/>
  <c r="F47"/>
  <c r="G47"/>
  <c r="E51"/>
  <c r="F51"/>
  <c r="G51"/>
  <c r="J23" i="1"/>
  <c r="Q23" s="1"/>
  <c r="K23"/>
  <c r="N23" s="1"/>
  <c r="L23"/>
  <c r="O23" s="1"/>
  <c r="M23"/>
  <c r="P23" s="1"/>
  <c r="R23"/>
  <c r="J24"/>
  <c r="K24"/>
  <c r="N24" s="1"/>
  <c r="L24"/>
  <c r="O24" s="1"/>
  <c r="M24"/>
  <c r="P24" s="1"/>
  <c r="Q24"/>
  <c r="R24"/>
  <c r="J121"/>
  <c r="Q121" s="1"/>
  <c r="K121"/>
  <c r="N121" s="1"/>
  <c r="L121"/>
  <c r="O121" s="1"/>
  <c r="M121"/>
  <c r="P121" s="1"/>
  <c r="R121"/>
  <c r="J32"/>
  <c r="Q32" s="1"/>
  <c r="K32"/>
  <c r="N32" s="1"/>
  <c r="L32"/>
  <c r="O32" s="1"/>
  <c r="M32"/>
  <c r="P32" s="1"/>
  <c r="R32"/>
  <c r="J122"/>
  <c r="Q122" s="1"/>
  <c r="K122"/>
  <c r="N122" s="1"/>
  <c r="L122"/>
  <c r="O122" s="1"/>
  <c r="M122"/>
  <c r="P122" s="1"/>
  <c r="R122"/>
  <c r="J123"/>
  <c r="Q123" s="1"/>
  <c r="K123"/>
  <c r="N123" s="1"/>
  <c r="L123"/>
  <c r="O123" s="1"/>
  <c r="M123"/>
  <c r="P123" s="1"/>
  <c r="R123"/>
  <c r="J35"/>
  <c r="Q35" s="1"/>
  <c r="K35"/>
  <c r="N35" s="1"/>
  <c r="L35"/>
  <c r="O35" s="1"/>
  <c r="M35"/>
  <c r="P35" s="1"/>
  <c r="R35"/>
  <c r="J36"/>
  <c r="Q36" s="1"/>
  <c r="K36"/>
  <c r="N36" s="1"/>
  <c r="L36"/>
  <c r="O36" s="1"/>
  <c r="M36"/>
  <c r="P36" s="1"/>
  <c r="R36"/>
  <c r="J2"/>
  <c r="Q2" s="1"/>
  <c r="K2"/>
  <c r="N2" s="1"/>
  <c r="L2"/>
  <c r="O2" s="1"/>
  <c r="M2"/>
  <c r="P2" s="1"/>
  <c r="R2"/>
  <c r="J3"/>
  <c r="Q3" s="1"/>
  <c r="K3"/>
  <c r="N3" s="1"/>
  <c r="L3"/>
  <c r="O3" s="1"/>
  <c r="M3"/>
  <c r="P3" s="1"/>
  <c r="R3"/>
  <c r="J132"/>
  <c r="Q132" s="1"/>
  <c r="K132"/>
  <c r="N132" s="1"/>
  <c r="L132"/>
  <c r="O132" s="1"/>
  <c r="M132"/>
  <c r="P132" s="1"/>
  <c r="R132"/>
  <c r="J37"/>
  <c r="Q37" s="1"/>
  <c r="K37"/>
  <c r="N37" s="1"/>
  <c r="L37"/>
  <c r="O37" s="1"/>
  <c r="M37"/>
  <c r="P37" s="1"/>
  <c r="R37"/>
  <c r="J38"/>
  <c r="Q38" s="1"/>
  <c r="K38"/>
  <c r="N38" s="1"/>
  <c r="L38"/>
  <c r="O38" s="1"/>
  <c r="M38"/>
  <c r="P38" s="1"/>
  <c r="R38"/>
  <c r="J66"/>
  <c r="Q66" s="1"/>
  <c r="K66"/>
  <c r="N66" s="1"/>
  <c r="L66"/>
  <c r="O66" s="1"/>
  <c r="M66"/>
  <c r="P66" s="1"/>
  <c r="R66"/>
  <c r="J88"/>
  <c r="Q88" s="1"/>
  <c r="K88"/>
  <c r="N88" s="1"/>
  <c r="L88"/>
  <c r="O88" s="1"/>
  <c r="M88"/>
  <c r="P88" s="1"/>
  <c r="R88"/>
  <c r="J93"/>
  <c r="Q93" s="1"/>
  <c r="K93"/>
  <c r="N93" s="1"/>
  <c r="L93"/>
  <c r="O93" s="1"/>
  <c r="M93"/>
  <c r="P93" s="1"/>
  <c r="R93"/>
  <c r="J127"/>
  <c r="Q127" s="1"/>
  <c r="K127"/>
  <c r="N127" s="1"/>
  <c r="L127"/>
  <c r="O127" s="1"/>
  <c r="M127"/>
  <c r="P127" s="1"/>
  <c r="R127"/>
  <c r="J128"/>
  <c r="Q128" s="1"/>
  <c r="K128"/>
  <c r="N128" s="1"/>
  <c r="L128"/>
  <c r="O128" s="1"/>
  <c r="M128"/>
  <c r="P128" s="1"/>
  <c r="R128"/>
  <c r="J193"/>
  <c r="Q193" s="1"/>
  <c r="K193"/>
  <c r="N193" s="1"/>
  <c r="L193"/>
  <c r="O193" s="1"/>
  <c r="M193"/>
  <c r="P193" s="1"/>
  <c r="R193"/>
  <c r="J9"/>
  <c r="Q9" s="1"/>
  <c r="K9"/>
  <c r="N9" s="1"/>
  <c r="L9"/>
  <c r="O9" s="1"/>
  <c r="M9"/>
  <c r="P9" s="1"/>
  <c r="R9"/>
  <c r="J179"/>
  <c r="Q179" s="1"/>
  <c r="K179"/>
  <c r="N179" s="1"/>
  <c r="L179"/>
  <c r="O179" s="1"/>
  <c r="M179"/>
  <c r="P179" s="1"/>
  <c r="R179"/>
  <c r="J10"/>
  <c r="Q10" s="1"/>
  <c r="K10"/>
  <c r="N10" s="1"/>
  <c r="L10"/>
  <c r="O10" s="1"/>
  <c r="M10"/>
  <c r="P10" s="1"/>
  <c r="R10"/>
  <c r="J13"/>
  <c r="Q13" s="1"/>
  <c r="K13"/>
  <c r="N13" s="1"/>
  <c r="L13"/>
  <c r="O13" s="1"/>
  <c r="M13"/>
  <c r="P13" s="1"/>
  <c r="R13"/>
  <c r="J70"/>
  <c r="Q70" s="1"/>
  <c r="K70"/>
  <c r="N70" s="1"/>
  <c r="L70"/>
  <c r="O70" s="1"/>
  <c r="M70"/>
  <c r="P70" s="1"/>
  <c r="R70"/>
  <c r="J165"/>
  <c r="Q165" s="1"/>
  <c r="K165"/>
  <c r="N165" s="1"/>
  <c r="L165"/>
  <c r="O165" s="1"/>
  <c r="M165"/>
  <c r="P165" s="1"/>
  <c r="R165"/>
  <c r="J200"/>
  <c r="Q200" s="1"/>
  <c r="K200"/>
  <c r="N200" s="1"/>
  <c r="L200"/>
  <c r="O200" s="1"/>
  <c r="M200"/>
  <c r="P200" s="1"/>
  <c r="R200"/>
  <c r="J201"/>
  <c r="Q201" s="1"/>
  <c r="K201"/>
  <c r="N201" s="1"/>
  <c r="L201"/>
  <c r="O201" s="1"/>
  <c r="M201"/>
  <c r="P201" s="1"/>
  <c r="R201"/>
  <c r="J120"/>
  <c r="Q120" s="1"/>
  <c r="K120"/>
  <c r="N120" s="1"/>
  <c r="L120"/>
  <c r="O120" s="1"/>
  <c r="M120"/>
  <c r="P120" s="1"/>
  <c r="R120"/>
  <c r="J6"/>
  <c r="Q6" s="1"/>
  <c r="K6"/>
  <c r="N6" s="1"/>
  <c r="L6"/>
  <c r="O6" s="1"/>
  <c r="M6"/>
  <c r="P6" s="1"/>
  <c r="R6"/>
  <c r="J205"/>
  <c r="Q205" s="1"/>
  <c r="K205"/>
  <c r="N205" s="1"/>
  <c r="L205"/>
  <c r="O205" s="1"/>
  <c r="M205"/>
  <c r="P205" s="1"/>
  <c r="R205"/>
  <c r="J99"/>
  <c r="Q99" s="1"/>
  <c r="K99"/>
  <c r="N99" s="1"/>
  <c r="L99"/>
  <c r="O99" s="1"/>
  <c r="M99"/>
  <c r="P99" s="1"/>
  <c r="R99"/>
  <c r="J110"/>
  <c r="Q110" s="1"/>
  <c r="K110"/>
  <c r="N110" s="1"/>
  <c r="L110"/>
  <c r="O110" s="1"/>
  <c r="M110"/>
  <c r="P110" s="1"/>
  <c r="R110"/>
  <c r="E48" i="5"/>
  <c r="F48"/>
  <c r="G48"/>
  <c r="G23"/>
  <c r="E10"/>
  <c r="F10"/>
  <c r="G10"/>
  <c r="E43"/>
  <c r="F43"/>
  <c r="G43"/>
  <c r="G24"/>
  <c r="E17"/>
  <c r="F17"/>
  <c r="G17"/>
  <c r="E8"/>
  <c r="F8"/>
  <c r="G8"/>
  <c r="E34"/>
  <c r="F34"/>
  <c r="G34"/>
  <c r="E9"/>
  <c r="F9"/>
  <c r="G9"/>
  <c r="F14"/>
  <c r="D14"/>
  <c r="F4"/>
  <c r="F46"/>
  <c r="D38"/>
  <c r="F30"/>
  <c r="F21"/>
  <c r="D25"/>
  <c r="F35"/>
  <c r="F40"/>
  <c r="F28"/>
  <c r="F32"/>
  <c r="D41"/>
  <c r="F18"/>
  <c r="F31"/>
  <c r="D31"/>
  <c r="F45"/>
  <c r="D45"/>
  <c r="J167" i="1"/>
  <c r="Q167" s="1"/>
  <c r="K167"/>
  <c r="N167" s="1"/>
  <c r="L167"/>
  <c r="O167" s="1"/>
  <c r="M167"/>
  <c r="P167" s="1"/>
  <c r="R167"/>
  <c r="J33"/>
  <c r="Q33" s="1"/>
  <c r="K33"/>
  <c r="N33" s="1"/>
  <c r="L33"/>
  <c r="O33" s="1"/>
  <c r="M33"/>
  <c r="P33" s="1"/>
  <c r="R33"/>
  <c r="J186"/>
  <c r="Q186" s="1"/>
  <c r="K186"/>
  <c r="N186" s="1"/>
  <c r="L186"/>
  <c r="O186" s="1"/>
  <c r="M186"/>
  <c r="P186" s="1"/>
  <c r="R186"/>
  <c r="K60"/>
  <c r="N60" s="1"/>
  <c r="L60"/>
  <c r="O60" s="1"/>
  <c r="M60"/>
  <c r="P60" s="1"/>
  <c r="J60"/>
  <c r="Q60" s="1"/>
  <c r="R60"/>
  <c r="K63"/>
  <c r="N63" s="1"/>
  <c r="L63"/>
  <c r="O63" s="1"/>
  <c r="M63"/>
  <c r="P63" s="1"/>
  <c r="J63"/>
  <c r="Q63" s="1"/>
  <c r="R63"/>
  <c r="J61"/>
  <c r="Q61" s="1"/>
  <c r="K61"/>
  <c r="N61" s="1"/>
  <c r="L61"/>
  <c r="O61" s="1"/>
  <c r="M61"/>
  <c r="P61" s="1"/>
  <c r="R61"/>
  <c r="J62"/>
  <c r="Q62" s="1"/>
  <c r="K62"/>
  <c r="N62" s="1"/>
  <c r="L62"/>
  <c r="O62" s="1"/>
  <c r="M62"/>
  <c r="P62" s="1"/>
  <c r="R62"/>
  <c r="J130"/>
  <c r="Q130" s="1"/>
  <c r="K130"/>
  <c r="N130" s="1"/>
  <c r="L130"/>
  <c r="O130" s="1"/>
  <c r="M130"/>
  <c r="P130" s="1"/>
  <c r="R130"/>
  <c r="J146"/>
  <c r="Q146" s="1"/>
  <c r="K146"/>
  <c r="N146" s="1"/>
  <c r="L146"/>
  <c r="O146" s="1"/>
  <c r="M146"/>
  <c r="P146" s="1"/>
  <c r="R146"/>
  <c r="J111"/>
  <c r="Q111" s="1"/>
  <c r="K111"/>
  <c r="N111" s="1"/>
  <c r="L111"/>
  <c r="O111" s="1"/>
  <c r="M111"/>
  <c r="P111" s="1"/>
  <c r="R111"/>
  <c r="J55"/>
  <c r="Q55" s="1"/>
  <c r="K55"/>
  <c r="N55" s="1"/>
  <c r="L55"/>
  <c r="O55" s="1"/>
  <c r="M55"/>
  <c r="P55" s="1"/>
  <c r="R55"/>
  <c r="K83"/>
  <c r="N83" s="1"/>
  <c r="L83"/>
  <c r="O83" s="1"/>
  <c r="M83"/>
  <c r="P83" s="1"/>
  <c r="J83"/>
  <c r="Q83" s="1"/>
  <c r="R83"/>
  <c r="K82"/>
  <c r="N82" s="1"/>
  <c r="L82"/>
  <c r="O82" s="1"/>
  <c r="M82"/>
  <c r="P82" s="1"/>
  <c r="J82"/>
  <c r="Q82" s="1"/>
  <c r="R82"/>
  <c r="J84"/>
  <c r="Q84" s="1"/>
  <c r="K84"/>
  <c r="N84" s="1"/>
  <c r="L84"/>
  <c r="O84" s="1"/>
  <c r="M84"/>
  <c r="P84" s="1"/>
  <c r="R84"/>
  <c r="J85"/>
  <c r="Q85" s="1"/>
  <c r="K85"/>
  <c r="N85" s="1"/>
  <c r="L85"/>
  <c r="O85" s="1"/>
  <c r="M85"/>
  <c r="P85" s="1"/>
  <c r="R85"/>
  <c r="J172"/>
  <c r="Q172" s="1"/>
  <c r="K172"/>
  <c r="N172" s="1"/>
  <c r="L172"/>
  <c r="O172" s="1"/>
  <c r="M172"/>
  <c r="P172" s="1"/>
  <c r="R172"/>
  <c r="J51"/>
  <c r="Q51" s="1"/>
  <c r="K51"/>
  <c r="N51" s="1"/>
  <c r="L51"/>
  <c r="O51" s="1"/>
  <c r="M51"/>
  <c r="P51" s="1"/>
  <c r="R51"/>
  <c r="J209"/>
  <c r="Q209" s="1"/>
  <c r="K209"/>
  <c r="N209" s="1"/>
  <c r="L209"/>
  <c r="O209" s="1"/>
  <c r="M209"/>
  <c r="P209" s="1"/>
  <c r="R209"/>
  <c r="J117"/>
  <c r="Q117" s="1"/>
  <c r="K117"/>
  <c r="N117" s="1"/>
  <c r="L117"/>
  <c r="O117" s="1"/>
  <c r="M117"/>
  <c r="P117" s="1"/>
  <c r="R117"/>
  <c r="K5"/>
  <c r="N5" s="1"/>
  <c r="L5"/>
  <c r="O5" s="1"/>
  <c r="M5"/>
  <c r="P5" s="1"/>
  <c r="J5"/>
  <c r="Q5" s="1"/>
  <c r="R5"/>
  <c r="K4"/>
  <c r="N4" s="1"/>
  <c r="L4"/>
  <c r="O4" s="1"/>
  <c r="M4"/>
  <c r="P4" s="1"/>
  <c r="J4"/>
  <c r="Q4" s="1"/>
  <c r="R4"/>
  <c r="J182"/>
  <c r="Q182" s="1"/>
  <c r="K182"/>
  <c r="N182" s="1"/>
  <c r="L182"/>
  <c r="O182" s="1"/>
  <c r="M182"/>
  <c r="P182" s="1"/>
  <c r="R182"/>
  <c r="J53"/>
  <c r="Q53" s="1"/>
  <c r="K53"/>
  <c r="N53" s="1"/>
  <c r="L53"/>
  <c r="O53" s="1"/>
  <c r="M53"/>
  <c r="P53" s="1"/>
  <c r="R53"/>
  <c r="J147"/>
  <c r="Q147" s="1"/>
  <c r="K147"/>
  <c r="N147" s="1"/>
  <c r="L147"/>
  <c r="O147" s="1"/>
  <c r="M147"/>
  <c r="P147" s="1"/>
  <c r="R147"/>
  <c r="J43"/>
  <c r="Q43" s="1"/>
  <c r="K43"/>
  <c r="N43" s="1"/>
  <c r="L43"/>
  <c r="O43" s="1"/>
  <c r="M43"/>
  <c r="P43" s="1"/>
  <c r="R43"/>
  <c r="R203"/>
  <c r="K203"/>
  <c r="N203" s="1"/>
  <c r="L203"/>
  <c r="O203" s="1"/>
  <c r="M203"/>
  <c r="P203" s="1"/>
  <c r="J203"/>
  <c r="Q203" s="1"/>
  <c r="R202"/>
  <c r="K202"/>
  <c r="N202" s="1"/>
  <c r="L202"/>
  <c r="O202" s="1"/>
  <c r="M202"/>
  <c r="P202" s="1"/>
  <c r="J202"/>
  <c r="Q202" s="1"/>
  <c r="R204"/>
  <c r="K204"/>
  <c r="N204" s="1"/>
  <c r="L204"/>
  <c r="O204" s="1"/>
  <c r="M204"/>
  <c r="P204" s="1"/>
  <c r="J204"/>
  <c r="Q204" s="1"/>
  <c r="J71"/>
  <c r="Q71" s="1"/>
  <c r="K71"/>
  <c r="N71" s="1"/>
  <c r="L71"/>
  <c r="O71" s="1"/>
  <c r="M71"/>
  <c r="P71" s="1"/>
  <c r="R71"/>
  <c r="J72"/>
  <c r="Q72" s="1"/>
  <c r="K72"/>
  <c r="N72" s="1"/>
  <c r="L72"/>
  <c r="O72" s="1"/>
  <c r="M72"/>
  <c r="P72" s="1"/>
  <c r="R72"/>
  <c r="J173"/>
  <c r="Q173" s="1"/>
  <c r="K173"/>
  <c r="N173" s="1"/>
  <c r="L173"/>
  <c r="O173" s="1"/>
  <c r="M173"/>
  <c r="P173" s="1"/>
  <c r="R173"/>
  <c r="J174"/>
  <c r="Q174" s="1"/>
  <c r="K174"/>
  <c r="N174" s="1"/>
  <c r="L174"/>
  <c r="O174" s="1"/>
  <c r="M174"/>
  <c r="P174" s="1"/>
  <c r="R174"/>
  <c r="J175"/>
  <c r="Q175" s="1"/>
  <c r="K175"/>
  <c r="N175" s="1"/>
  <c r="L175"/>
  <c r="O175" s="1"/>
  <c r="M175"/>
  <c r="P175" s="1"/>
  <c r="R175"/>
  <c r="K31"/>
  <c r="N31" s="1"/>
  <c r="L31"/>
  <c r="O31" s="1"/>
  <c r="M31"/>
  <c r="P31" s="1"/>
  <c r="J31"/>
  <c r="Q31" s="1"/>
  <c r="R31"/>
  <c r="K30"/>
  <c r="N30" s="1"/>
  <c r="L30"/>
  <c r="O30" s="1"/>
  <c r="M30"/>
  <c r="P30" s="1"/>
  <c r="J30"/>
  <c r="Q30" s="1"/>
  <c r="R30"/>
  <c r="J29"/>
  <c r="Q29" s="1"/>
  <c r="K29"/>
  <c r="N29" s="1"/>
  <c r="L29"/>
  <c r="O29" s="1"/>
  <c r="M29"/>
  <c r="P29" s="1"/>
  <c r="R29"/>
  <c r="K150"/>
  <c r="N150" s="1"/>
  <c r="L150"/>
  <c r="O150" s="1"/>
  <c r="M150"/>
  <c r="P150" s="1"/>
  <c r="J150"/>
  <c r="Q150" s="1"/>
  <c r="R150"/>
  <c r="K149"/>
  <c r="N149" s="1"/>
  <c r="L149"/>
  <c r="O149" s="1"/>
  <c r="M149"/>
  <c r="P149" s="1"/>
  <c r="J149"/>
  <c r="Q149" s="1"/>
  <c r="R149"/>
  <c r="J148"/>
  <c r="Q148" s="1"/>
  <c r="K148"/>
  <c r="N148" s="1"/>
  <c r="L148"/>
  <c r="O148" s="1"/>
  <c r="M148"/>
  <c r="P148" s="1"/>
  <c r="R148"/>
  <c r="K159"/>
  <c r="N159" s="1"/>
  <c r="L159"/>
  <c r="O159" s="1"/>
  <c r="M159"/>
  <c r="P159" s="1"/>
  <c r="J159"/>
  <c r="Q159" s="1"/>
  <c r="R159"/>
  <c r="K158"/>
  <c r="N158" s="1"/>
  <c r="L158"/>
  <c r="O158" s="1"/>
  <c r="M158"/>
  <c r="P158" s="1"/>
  <c r="J158"/>
  <c r="Q158" s="1"/>
  <c r="R158"/>
  <c r="K161"/>
  <c r="N161" s="1"/>
  <c r="L161"/>
  <c r="O161" s="1"/>
  <c r="M161"/>
  <c r="P161" s="1"/>
  <c r="J161"/>
  <c r="Q161" s="1"/>
  <c r="R161"/>
  <c r="K160"/>
  <c r="N160" s="1"/>
  <c r="L160"/>
  <c r="O160" s="1"/>
  <c r="M160"/>
  <c r="P160" s="1"/>
  <c r="J160"/>
  <c r="Q160" s="1"/>
  <c r="R160"/>
  <c r="J157"/>
  <c r="Q157" s="1"/>
  <c r="K157"/>
  <c r="N157" s="1"/>
  <c r="L157"/>
  <c r="O157" s="1"/>
  <c r="M157"/>
  <c r="P157" s="1"/>
  <c r="R157"/>
  <c r="J101"/>
  <c r="Q101" s="1"/>
  <c r="K101"/>
  <c r="N101" s="1"/>
  <c r="L101"/>
  <c r="O101" s="1"/>
  <c r="M101"/>
  <c r="P101" s="1"/>
  <c r="R101"/>
  <c r="K178"/>
  <c r="N178" s="1"/>
  <c r="L178"/>
  <c r="O178" s="1"/>
  <c r="M178"/>
  <c r="P178" s="1"/>
  <c r="J178"/>
  <c r="Q178" s="1"/>
  <c r="R178"/>
  <c r="K177"/>
  <c r="N177" s="1"/>
  <c r="L177"/>
  <c r="O177" s="1"/>
  <c r="M177"/>
  <c r="P177" s="1"/>
  <c r="J177"/>
  <c r="Q177" s="1"/>
  <c r="R177"/>
  <c r="J176"/>
  <c r="Q176" s="1"/>
  <c r="K176"/>
  <c r="N176" s="1"/>
  <c r="L176"/>
  <c r="O176" s="1"/>
  <c r="M176"/>
  <c r="P176" s="1"/>
  <c r="R176"/>
  <c r="J44"/>
  <c r="Q44" s="1"/>
  <c r="K44"/>
  <c r="N44" s="1"/>
  <c r="L44"/>
  <c r="O44" s="1"/>
  <c r="M44"/>
  <c r="P44" s="1"/>
  <c r="R44"/>
  <c r="J73"/>
  <c r="Q73" s="1"/>
  <c r="K73"/>
  <c r="N73" s="1"/>
  <c r="L73"/>
  <c r="O73" s="1"/>
  <c r="M73"/>
  <c r="P73" s="1"/>
  <c r="R73"/>
  <c r="J74"/>
  <c r="Q74" s="1"/>
  <c r="K74"/>
  <c r="N74" s="1"/>
  <c r="L74"/>
  <c r="O74" s="1"/>
  <c r="M74"/>
  <c r="P74" s="1"/>
  <c r="R74"/>
  <c r="J141"/>
  <c r="Q141" s="1"/>
  <c r="K141"/>
  <c r="N141" s="1"/>
  <c r="L141"/>
  <c r="O141" s="1"/>
  <c r="M141"/>
  <c r="P141" s="1"/>
  <c r="R141"/>
  <c r="J142"/>
  <c r="Q142" s="1"/>
  <c r="K142"/>
  <c r="N142" s="1"/>
  <c r="L142"/>
  <c r="O142" s="1"/>
  <c r="M142"/>
  <c r="P142" s="1"/>
  <c r="R142"/>
  <c r="J143"/>
  <c r="Q143" s="1"/>
  <c r="K143"/>
  <c r="N143" s="1"/>
  <c r="L143"/>
  <c r="O143" s="1"/>
  <c r="M143"/>
  <c r="P143" s="1"/>
  <c r="R143"/>
  <c r="K39"/>
  <c r="N39" s="1"/>
  <c r="L39"/>
  <c r="O39" s="1"/>
  <c r="M39"/>
  <c r="P39" s="1"/>
  <c r="J39"/>
  <c r="Q39" s="1"/>
  <c r="R39"/>
  <c r="K40"/>
  <c r="N40" s="1"/>
  <c r="L40"/>
  <c r="O40" s="1"/>
  <c r="M40"/>
  <c r="P40" s="1"/>
  <c r="J40"/>
  <c r="Q40" s="1"/>
  <c r="R40"/>
  <c r="R198"/>
  <c r="K198"/>
  <c r="N198" s="1"/>
  <c r="L198"/>
  <c r="O198" s="1"/>
  <c r="M198"/>
  <c r="P198" s="1"/>
  <c r="J198"/>
  <c r="Q198" s="1"/>
  <c r="R197"/>
  <c r="K197"/>
  <c r="N197" s="1"/>
  <c r="L197"/>
  <c r="O197" s="1"/>
  <c r="M197"/>
  <c r="P197" s="1"/>
  <c r="J197"/>
  <c r="Q197" s="1"/>
  <c r="R196"/>
  <c r="K196"/>
  <c r="N196" s="1"/>
  <c r="L196"/>
  <c r="O196" s="1"/>
  <c r="M196"/>
  <c r="P196" s="1"/>
  <c r="J196"/>
  <c r="Q196" s="1"/>
  <c r="R195"/>
  <c r="K195"/>
  <c r="N195" s="1"/>
  <c r="L195"/>
  <c r="O195" s="1"/>
  <c r="M195"/>
  <c r="P195" s="1"/>
  <c r="J195"/>
  <c r="Q195" s="1"/>
  <c r="J194"/>
  <c r="Q194" s="1"/>
  <c r="K194"/>
  <c r="N194" s="1"/>
  <c r="L194"/>
  <c r="O194" s="1"/>
  <c r="M194"/>
  <c r="P194" s="1"/>
  <c r="R194"/>
  <c r="R12"/>
  <c r="K12"/>
  <c r="N12" s="1"/>
  <c r="L12"/>
  <c r="O12" s="1"/>
  <c r="M12"/>
  <c r="P12" s="1"/>
  <c r="J12"/>
  <c r="Q12" s="1"/>
  <c r="R11"/>
  <c r="K11"/>
  <c r="N11" s="1"/>
  <c r="L11"/>
  <c r="O11" s="1"/>
  <c r="M11"/>
  <c r="P11" s="1"/>
  <c r="J11"/>
  <c r="Q11" s="1"/>
  <c r="J25"/>
  <c r="Q25" s="1"/>
  <c r="K25"/>
  <c r="N25" s="1"/>
  <c r="L25"/>
  <c r="O25" s="1"/>
  <c r="M25"/>
  <c r="P25" s="1"/>
  <c r="R25"/>
  <c r="J26"/>
  <c r="Q26" s="1"/>
  <c r="K26"/>
  <c r="N26" s="1"/>
  <c r="L26"/>
  <c r="O26" s="1"/>
  <c r="M26"/>
  <c r="P26" s="1"/>
  <c r="R26"/>
  <c r="J27"/>
  <c r="Q27" s="1"/>
  <c r="K27"/>
  <c r="N27" s="1"/>
  <c r="L27"/>
  <c r="O27" s="1"/>
  <c r="M27"/>
  <c r="P27" s="1"/>
  <c r="R27"/>
  <c r="J28"/>
  <c r="Q28" s="1"/>
  <c r="K28"/>
  <c r="N28" s="1"/>
  <c r="L28"/>
  <c r="O28" s="1"/>
  <c r="M28"/>
  <c r="P28" s="1"/>
  <c r="R28"/>
  <c r="R105"/>
  <c r="K105"/>
  <c r="N105" s="1"/>
  <c r="L105"/>
  <c r="O105" s="1"/>
  <c r="M105"/>
  <c r="P105" s="1"/>
  <c r="J105"/>
  <c r="Q105" s="1"/>
  <c r="R104"/>
  <c r="K104"/>
  <c r="N104" s="1"/>
  <c r="L104"/>
  <c r="O104" s="1"/>
  <c r="M104"/>
  <c r="P104" s="1"/>
  <c r="J104"/>
  <c r="Q104" s="1"/>
  <c r="R103"/>
  <c r="K103"/>
  <c r="N103" s="1"/>
  <c r="L103"/>
  <c r="O103" s="1"/>
  <c r="M103"/>
  <c r="P103" s="1"/>
  <c r="J103"/>
  <c r="Q103" s="1"/>
  <c r="R102"/>
  <c r="K102"/>
  <c r="N102" s="1"/>
  <c r="L102"/>
  <c r="O102" s="1"/>
  <c r="M102"/>
  <c r="P102" s="1"/>
  <c r="J102"/>
  <c r="Q102" s="1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J7"/>
  <c r="Q7" s="1"/>
  <c r="K7"/>
  <c r="N7" s="1"/>
  <c r="L7"/>
  <c r="O7" s="1"/>
  <c r="M7"/>
  <c r="P7" s="1"/>
  <c r="R7"/>
  <c r="J8"/>
  <c r="Q8" s="1"/>
  <c r="K8"/>
  <c r="N8" s="1"/>
  <c r="L8"/>
  <c r="O8" s="1"/>
  <c r="M8"/>
  <c r="P8" s="1"/>
  <c r="R8"/>
  <c r="J97"/>
  <c r="Q97" s="1"/>
  <c r="K97"/>
  <c r="N97" s="1"/>
  <c r="L97"/>
  <c r="O97" s="1"/>
  <c r="M97"/>
  <c r="P97" s="1"/>
  <c r="R97"/>
  <c r="R68"/>
  <c r="K68"/>
  <c r="N68" s="1"/>
  <c r="L68"/>
  <c r="O68" s="1"/>
  <c r="M68"/>
  <c r="P68" s="1"/>
  <c r="J68"/>
  <c r="Q68" s="1"/>
  <c r="R67"/>
  <c r="K67"/>
  <c r="N67" s="1"/>
  <c r="L67"/>
  <c r="O67" s="1"/>
  <c r="M67"/>
  <c r="P67" s="1"/>
  <c r="J67"/>
  <c r="Q67" s="1"/>
  <c r="J69"/>
  <c r="Q69" s="1"/>
  <c r="K69"/>
  <c r="N69" s="1"/>
  <c r="L69"/>
  <c r="O69" s="1"/>
  <c r="M69"/>
  <c r="P69" s="1"/>
  <c r="R69"/>
  <c r="R135"/>
  <c r="K135"/>
  <c r="N135" s="1"/>
  <c r="L135"/>
  <c r="O135" s="1"/>
  <c r="M135"/>
  <c r="P135" s="1"/>
  <c r="J135"/>
  <c r="Q135" s="1"/>
  <c r="R136"/>
  <c r="K136"/>
  <c r="N136" s="1"/>
  <c r="L136"/>
  <c r="O136" s="1"/>
  <c r="M136"/>
  <c r="P136" s="1"/>
  <c r="J136"/>
  <c r="Q136" s="1"/>
  <c r="R137"/>
  <c r="K137"/>
  <c r="N137" s="1"/>
  <c r="L137"/>
  <c r="O137" s="1"/>
  <c r="M137"/>
  <c r="P137" s="1"/>
  <c r="J137"/>
  <c r="Q137" s="1"/>
  <c r="R134"/>
  <c r="K134"/>
  <c r="N134" s="1"/>
  <c r="L134"/>
  <c r="O134" s="1"/>
  <c r="M134"/>
  <c r="P134" s="1"/>
  <c r="J134"/>
  <c r="Q134" s="1"/>
  <c r="R133"/>
  <c r="K133"/>
  <c r="N133" s="1"/>
  <c r="L133"/>
  <c r="O133" s="1"/>
  <c r="M133"/>
  <c r="P133" s="1"/>
  <c r="J133"/>
  <c r="Q133" s="1"/>
  <c r="R78"/>
  <c r="K78"/>
  <c r="N78" s="1"/>
  <c r="L78"/>
  <c r="O78" s="1"/>
  <c r="M78"/>
  <c r="P78" s="1"/>
  <c r="J78"/>
  <c r="Q78" s="1"/>
  <c r="R77"/>
  <c r="K77"/>
  <c r="N77" s="1"/>
  <c r="L77"/>
  <c r="O77" s="1"/>
  <c r="M77"/>
  <c r="P77" s="1"/>
  <c r="J77"/>
  <c r="Q77" s="1"/>
  <c r="J75"/>
  <c r="Q75" s="1"/>
  <c r="K75"/>
  <c r="N75" s="1"/>
  <c r="L75"/>
  <c r="O75" s="1"/>
  <c r="M75"/>
  <c r="P75" s="1"/>
  <c r="R75"/>
  <c r="J76"/>
  <c r="Q76" s="1"/>
  <c r="K76"/>
  <c r="N76" s="1"/>
  <c r="L76"/>
  <c r="O76" s="1"/>
  <c r="M76"/>
  <c r="P76" s="1"/>
  <c r="R76"/>
  <c r="J94"/>
  <c r="Q94" s="1"/>
  <c r="K94"/>
  <c r="N94" s="1"/>
  <c r="L94"/>
  <c r="O94" s="1"/>
  <c r="M94"/>
  <c r="P94" s="1"/>
  <c r="R94"/>
  <c r="J95"/>
  <c r="Q95" s="1"/>
  <c r="K95"/>
  <c r="N95" s="1"/>
  <c r="L95"/>
  <c r="O95" s="1"/>
  <c r="M95"/>
  <c r="P95" s="1"/>
  <c r="R95"/>
  <c r="J96"/>
  <c r="Q96" s="1"/>
  <c r="K96"/>
  <c r="N96" s="1"/>
  <c r="L96"/>
  <c r="O96" s="1"/>
  <c r="M96"/>
  <c r="P96" s="1"/>
  <c r="R96"/>
  <c r="R92"/>
  <c r="K92"/>
  <c r="N92" s="1"/>
  <c r="L92"/>
  <c r="O92" s="1"/>
  <c r="M92"/>
  <c r="P92" s="1"/>
  <c r="J92"/>
  <c r="Q92" s="1"/>
  <c r="R91"/>
  <c r="K91"/>
  <c r="N91" s="1"/>
  <c r="L91"/>
  <c r="O91" s="1"/>
  <c r="M91"/>
  <c r="P91" s="1"/>
  <c r="J91"/>
  <c r="Q91" s="1"/>
  <c r="R90"/>
  <c r="K90"/>
  <c r="N90" s="1"/>
  <c r="L90"/>
  <c r="O90" s="1"/>
  <c r="M90"/>
  <c r="P90" s="1"/>
  <c r="J90"/>
  <c r="Q90" s="1"/>
  <c r="R89"/>
  <c r="K89"/>
  <c r="N89" s="1"/>
  <c r="L89"/>
  <c r="O89" s="1"/>
  <c r="M89"/>
  <c r="P89" s="1"/>
  <c r="J89"/>
  <c r="Q89" s="1"/>
  <c r="J112"/>
  <c r="Q112" s="1"/>
  <c r="K112"/>
  <c r="N112" s="1"/>
  <c r="L112"/>
  <c r="O112" s="1"/>
  <c r="M112"/>
  <c r="P112" s="1"/>
  <c r="R112"/>
  <c r="J113"/>
  <c r="Q113" s="1"/>
  <c r="K113"/>
  <c r="N113" s="1"/>
  <c r="L113"/>
  <c r="O113" s="1"/>
  <c r="M113"/>
  <c r="P113" s="1"/>
  <c r="R113"/>
  <c r="J114"/>
  <c r="Q114" s="1"/>
  <c r="K114"/>
  <c r="N114" s="1"/>
  <c r="L114"/>
  <c r="O114" s="1"/>
  <c r="M114"/>
  <c r="P114" s="1"/>
  <c r="R114"/>
  <c r="J54"/>
  <c r="Q54" s="1"/>
  <c r="K54"/>
  <c r="N54" s="1"/>
  <c r="L54"/>
  <c r="O54" s="1"/>
  <c r="M54"/>
  <c r="P54" s="1"/>
  <c r="R54"/>
  <c r="R125"/>
  <c r="K125"/>
  <c r="N125" s="1"/>
  <c r="L125"/>
  <c r="O125" s="1"/>
  <c r="M125"/>
  <c r="P125" s="1"/>
  <c r="J125"/>
  <c r="Q125" s="1"/>
  <c r="R124"/>
  <c r="K124"/>
  <c r="N124" s="1"/>
  <c r="L124"/>
  <c r="O124" s="1"/>
  <c r="M124"/>
  <c r="P124" s="1"/>
  <c r="J124"/>
  <c r="Q124" s="1"/>
  <c r="J126"/>
  <c r="Q126" s="1"/>
  <c r="K126"/>
  <c r="N126" s="1"/>
  <c r="L126"/>
  <c r="O126" s="1"/>
  <c r="M126"/>
  <c r="P126" s="1"/>
  <c r="R126"/>
  <c r="J152"/>
  <c r="Q152" s="1"/>
  <c r="K152"/>
  <c r="N152" s="1"/>
  <c r="L152"/>
  <c r="O152" s="1"/>
  <c r="M152"/>
  <c r="P152" s="1"/>
  <c r="R152"/>
  <c r="J153"/>
  <c r="Q153" s="1"/>
  <c r="K153"/>
  <c r="N153" s="1"/>
  <c r="L153"/>
  <c r="O153" s="1"/>
  <c r="M153"/>
  <c r="P153" s="1"/>
  <c r="R153"/>
  <c r="J118"/>
  <c r="Q118" s="1"/>
  <c r="K118"/>
  <c r="N118" s="1"/>
  <c r="L118"/>
  <c r="O118" s="1"/>
  <c r="M118"/>
  <c r="P118" s="1"/>
  <c r="R118"/>
  <c r="J119"/>
  <c r="Q119" s="1"/>
  <c r="K119"/>
  <c r="N119" s="1"/>
  <c r="L119"/>
  <c r="O119" s="1"/>
  <c r="M119"/>
  <c r="P119" s="1"/>
  <c r="R119"/>
  <c r="R162"/>
  <c r="K162"/>
  <c r="N162" s="1"/>
  <c r="L162"/>
  <c r="O162" s="1"/>
  <c r="M162"/>
  <c r="P162" s="1"/>
  <c r="J162"/>
  <c r="Q162" s="1"/>
  <c r="J163"/>
  <c r="Q163" s="1"/>
  <c r="K163"/>
  <c r="N163" s="1"/>
  <c r="L163"/>
  <c r="O163" s="1"/>
  <c r="M163"/>
  <c r="P163" s="1"/>
  <c r="R163"/>
  <c r="J164"/>
  <c r="Q164" s="1"/>
  <c r="K164"/>
  <c r="N164" s="1"/>
  <c r="L164"/>
  <c r="O164" s="1"/>
  <c r="M164"/>
  <c r="P164" s="1"/>
  <c r="R164"/>
  <c r="R22"/>
  <c r="K22"/>
  <c r="N22" s="1"/>
  <c r="L22"/>
  <c r="O22" s="1"/>
  <c r="M22"/>
  <c r="P22" s="1"/>
  <c r="J22"/>
  <c r="Q22" s="1"/>
  <c r="R21"/>
  <c r="K21"/>
  <c r="N21" s="1"/>
  <c r="L21"/>
  <c r="O21" s="1"/>
  <c r="M21"/>
  <c r="P21" s="1"/>
  <c r="J21"/>
  <c r="Q21" s="1"/>
  <c r="R20"/>
  <c r="K20"/>
  <c r="N20" s="1"/>
  <c r="L20"/>
  <c r="O20" s="1"/>
  <c r="M20"/>
  <c r="P20" s="1"/>
  <c r="J20"/>
  <c r="Q20" s="1"/>
  <c r="R19"/>
  <c r="K19"/>
  <c r="N19" s="1"/>
  <c r="L19"/>
  <c r="O19" s="1"/>
  <c r="M19"/>
  <c r="P19" s="1"/>
  <c r="J19"/>
  <c r="Q19" s="1"/>
  <c r="R80"/>
  <c r="K80"/>
  <c r="N80" s="1"/>
  <c r="L80"/>
  <c r="O80" s="1"/>
  <c r="M80"/>
  <c r="P80" s="1"/>
  <c r="J80"/>
  <c r="Q80" s="1"/>
  <c r="R79"/>
  <c r="K79"/>
  <c r="N79" s="1"/>
  <c r="L79"/>
  <c r="O79" s="1"/>
  <c r="M79"/>
  <c r="P79" s="1"/>
  <c r="J79"/>
  <c r="Q79" s="1"/>
  <c r="J81"/>
  <c r="Q81" s="1"/>
  <c r="K81"/>
  <c r="N81" s="1"/>
  <c r="L81"/>
  <c r="O81" s="1"/>
  <c r="M81"/>
  <c r="P81" s="1"/>
  <c r="R81"/>
  <c r="R49"/>
  <c r="K49"/>
  <c r="N49" s="1"/>
  <c r="L49"/>
  <c r="O49" s="1"/>
  <c r="M49"/>
  <c r="P49" s="1"/>
  <c r="J49"/>
  <c r="Q49" s="1"/>
  <c r="R48"/>
  <c r="K48"/>
  <c r="N48" s="1"/>
  <c r="L48"/>
  <c r="O48" s="1"/>
  <c r="M48"/>
  <c r="P48" s="1"/>
  <c r="J48"/>
  <c r="Q48" s="1"/>
  <c r="R47"/>
  <c r="K47"/>
  <c r="N47" s="1"/>
  <c r="L47"/>
  <c r="O47" s="1"/>
  <c r="M47"/>
  <c r="P47" s="1"/>
  <c r="J47"/>
  <c r="Q47" s="1"/>
  <c r="R46"/>
  <c r="K46"/>
  <c r="N46" s="1"/>
  <c r="L46"/>
  <c r="O46" s="1"/>
  <c r="M46"/>
  <c r="P46" s="1"/>
  <c r="J46"/>
  <c r="Q46" s="1"/>
  <c r="R45"/>
  <c r="K45"/>
  <c r="N45" s="1"/>
  <c r="L45"/>
  <c r="O45" s="1"/>
  <c r="M45"/>
  <c r="P45" s="1"/>
  <c r="J45"/>
  <c r="Q45" s="1"/>
  <c r="J50"/>
  <c r="Q50" s="1"/>
  <c r="K50"/>
  <c r="N50" s="1"/>
  <c r="L50"/>
  <c r="O50" s="1"/>
  <c r="M50"/>
  <c r="P50" s="1"/>
  <c r="R50"/>
  <c r="J131"/>
  <c r="Q131" s="1"/>
  <c r="K131"/>
  <c r="N131" s="1"/>
  <c r="L131"/>
  <c r="O131" s="1"/>
  <c r="M131"/>
  <c r="P131" s="1"/>
  <c r="R131"/>
  <c r="K86"/>
  <c r="N86" s="1"/>
  <c r="L86"/>
  <c r="O86" s="1"/>
  <c r="M86"/>
  <c r="P86" s="1"/>
  <c r="J86"/>
  <c r="Q86" s="1"/>
  <c r="R86"/>
  <c r="K87"/>
  <c r="N87" s="1"/>
  <c r="L87"/>
  <c r="O87" s="1"/>
  <c r="M87"/>
  <c r="P87" s="1"/>
  <c r="J87"/>
  <c r="Q87" s="1"/>
  <c r="R87"/>
  <c r="G26" i="5"/>
  <c r="G50"/>
  <c r="G32"/>
  <c r="G36"/>
  <c r="G35"/>
  <c r="G29"/>
  <c r="K154" i="1"/>
  <c r="N154" s="1"/>
  <c r="L154"/>
  <c r="O154" s="1"/>
  <c r="M154"/>
  <c r="P154" s="1"/>
  <c r="J154"/>
  <c r="Q154" s="1"/>
  <c r="R154"/>
  <c r="K155"/>
  <c r="N155" s="1"/>
  <c r="L155"/>
  <c r="O155" s="1"/>
  <c r="M155"/>
  <c r="P155" s="1"/>
  <c r="J155"/>
  <c r="Q155" s="1"/>
  <c r="R155"/>
  <c r="K156"/>
  <c r="N156" s="1"/>
  <c r="L156"/>
  <c r="O156" s="1"/>
  <c r="M156"/>
  <c r="P156" s="1"/>
  <c r="J156"/>
  <c r="Q156" s="1"/>
  <c r="R156"/>
  <c r="G19" i="5"/>
  <c r="G15"/>
  <c r="G40"/>
  <c r="G22"/>
  <c r="G45"/>
  <c r="K65" i="1"/>
  <c r="N65" s="1"/>
  <c r="L65"/>
  <c r="O65" s="1"/>
  <c r="M65"/>
  <c r="P65" s="1"/>
  <c r="J65"/>
  <c r="Q65" s="1"/>
  <c r="R65"/>
  <c r="G27" i="5"/>
  <c r="J52" i="1"/>
  <c r="Q52" s="1"/>
  <c r="K52"/>
  <c r="N52" s="1"/>
  <c r="L52"/>
  <c r="O52" s="1"/>
  <c r="M52"/>
  <c r="P52" s="1"/>
  <c r="R52"/>
  <c r="R107"/>
  <c r="K107"/>
  <c r="N107" s="1"/>
  <c r="L107"/>
  <c r="O107" s="1"/>
  <c r="M107"/>
  <c r="P107" s="1"/>
  <c r="J107"/>
  <c r="Q107" s="1"/>
  <c r="R106"/>
  <c r="K106"/>
  <c r="N106" s="1"/>
  <c r="L106"/>
  <c r="O106" s="1"/>
  <c r="M106"/>
  <c r="P106" s="1"/>
  <c r="J106"/>
  <c r="Q106" s="1"/>
  <c r="R108"/>
  <c r="J108"/>
  <c r="Q108" s="1"/>
  <c r="K108"/>
  <c r="N108" s="1"/>
  <c r="L108"/>
  <c r="O108" s="1"/>
  <c r="M108"/>
  <c r="P108" s="1"/>
  <c r="R109"/>
  <c r="K109"/>
  <c r="N109" s="1"/>
  <c r="L109"/>
  <c r="O109" s="1"/>
  <c r="M109"/>
  <c r="P109" s="1"/>
  <c r="J109"/>
  <c r="Q109" s="1"/>
  <c r="R59"/>
  <c r="K59"/>
  <c r="N59" s="1"/>
  <c r="L59"/>
  <c r="O59" s="1"/>
  <c r="M59"/>
  <c r="P59" s="1"/>
  <c r="J59"/>
  <c r="Q59" s="1"/>
  <c r="R58"/>
  <c r="K58"/>
  <c r="N58" s="1"/>
  <c r="L58"/>
  <c r="O58" s="1"/>
  <c r="M58"/>
  <c r="P58" s="1"/>
  <c r="J58"/>
  <c r="Q58" s="1"/>
  <c r="R57"/>
  <c r="K57"/>
  <c r="N57" s="1"/>
  <c r="L57"/>
  <c r="O57" s="1"/>
  <c r="M57"/>
  <c r="P57" s="1"/>
  <c r="J57"/>
  <c r="Q57" s="1"/>
  <c r="R56"/>
  <c r="K56"/>
  <c r="N56" s="1"/>
  <c r="L56"/>
  <c r="O56" s="1"/>
  <c r="M56"/>
  <c r="P56" s="1"/>
  <c r="J56"/>
  <c r="Q56" s="1"/>
  <c r="M138"/>
  <c r="P138" s="1"/>
  <c r="M139"/>
  <c r="P139" s="1"/>
  <c r="M140"/>
  <c r="P140" s="1"/>
  <c r="M206"/>
  <c r="P206" s="1"/>
  <c r="M207"/>
  <c r="P207" s="1"/>
  <c r="M208"/>
  <c r="P208" s="1"/>
  <c r="M100"/>
  <c r="P100" s="1"/>
  <c r="M191"/>
  <c r="P191" s="1"/>
  <c r="M192"/>
  <c r="P192" s="1"/>
  <c r="M14"/>
  <c r="P14" s="1"/>
  <c r="M15"/>
  <c r="P15" s="1"/>
  <c r="M16"/>
  <c r="P16" s="1"/>
  <c r="M17"/>
  <c r="P17" s="1"/>
  <c r="M18"/>
  <c r="P18" s="1"/>
  <c r="M129"/>
  <c r="P129" s="1"/>
  <c r="M151"/>
  <c r="P151" s="1"/>
  <c r="M171"/>
  <c r="P171" s="1"/>
  <c r="R208"/>
  <c r="K208"/>
  <c r="N208" s="1"/>
  <c r="L208"/>
  <c r="O208" s="1"/>
  <c r="J208"/>
  <c r="Q208" s="1"/>
  <c r="R207"/>
  <c r="K207"/>
  <c r="N207" s="1"/>
  <c r="L207"/>
  <c r="O207" s="1"/>
  <c r="J207"/>
  <c r="Q207" s="1"/>
  <c r="R191"/>
  <c r="K191"/>
  <c r="N191" s="1"/>
  <c r="L191"/>
  <c r="O191" s="1"/>
  <c r="J191"/>
  <c r="Q191" s="1"/>
  <c r="R41"/>
  <c r="K41"/>
  <c r="N41" s="1"/>
  <c r="L41"/>
  <c r="O41" s="1"/>
  <c r="M41"/>
  <c r="P41" s="1"/>
  <c r="J41"/>
  <c r="Q41" s="1"/>
  <c r="R190"/>
  <c r="K190"/>
  <c r="N190" s="1"/>
  <c r="L190"/>
  <c r="O190" s="1"/>
  <c r="M190"/>
  <c r="P190" s="1"/>
  <c r="J190"/>
  <c r="Q190" s="1"/>
  <c r="R15"/>
  <c r="K15"/>
  <c r="N15" s="1"/>
  <c r="L15"/>
  <c r="O15" s="1"/>
  <c r="J15"/>
  <c r="Q15" s="1"/>
  <c r="R16"/>
  <c r="K16"/>
  <c r="N16" s="1"/>
  <c r="L16"/>
  <c r="O16" s="1"/>
  <c r="J16"/>
  <c r="Q16" s="1"/>
  <c r="R18"/>
  <c r="K18"/>
  <c r="N18" s="1"/>
  <c r="L18"/>
  <c r="O18" s="1"/>
  <c r="J18"/>
  <c r="Q18" s="1"/>
  <c r="R17"/>
  <c r="K17"/>
  <c r="N17" s="1"/>
  <c r="L17"/>
  <c r="O17" s="1"/>
  <c r="J17"/>
  <c r="Q17" s="1"/>
  <c r="M189"/>
  <c r="P189" s="1"/>
  <c r="M180"/>
  <c r="P180" s="1"/>
  <c r="M181"/>
  <c r="P181" s="1"/>
  <c r="M42"/>
  <c r="P42" s="1"/>
  <c r="M64"/>
  <c r="P64" s="1"/>
  <c r="M188"/>
  <c r="P188" s="1"/>
  <c r="R183"/>
  <c r="K183"/>
  <c r="N183" s="1"/>
  <c r="L183"/>
  <c r="O183" s="1"/>
  <c r="M183"/>
  <c r="P183" s="1"/>
  <c r="J183"/>
  <c r="Q183" s="1"/>
  <c r="R42"/>
  <c r="K42"/>
  <c r="N42" s="1"/>
  <c r="L42"/>
  <c r="O42" s="1"/>
  <c r="J42"/>
  <c r="Q42" s="1"/>
  <c r="J64"/>
  <c r="Q64" s="1"/>
  <c r="K64"/>
  <c r="N64" s="1"/>
  <c r="L64"/>
  <c r="O64" s="1"/>
  <c r="R64"/>
  <c r="R171"/>
  <c r="K171"/>
  <c r="N171" s="1"/>
  <c r="L171"/>
  <c r="O171" s="1"/>
  <c r="J171"/>
  <c r="Q171" s="1"/>
  <c r="K138"/>
  <c r="N138" s="1"/>
  <c r="L138"/>
  <c r="O138" s="1"/>
  <c r="J138"/>
  <c r="Q138" s="1"/>
  <c r="R138"/>
  <c r="K139"/>
  <c r="N139" s="1"/>
  <c r="L139"/>
  <c r="O139" s="1"/>
  <c r="J139"/>
  <c r="Q139" s="1"/>
  <c r="R139"/>
  <c r="K140"/>
  <c r="N140" s="1"/>
  <c r="L140"/>
  <c r="O140" s="1"/>
  <c r="J140"/>
  <c r="Q140" s="1"/>
  <c r="R140"/>
  <c r="J206"/>
  <c r="Q206" s="1"/>
  <c r="K206"/>
  <c r="N206" s="1"/>
  <c r="L206"/>
  <c r="O206" s="1"/>
  <c r="R206"/>
  <c r="J100"/>
  <c r="Q100" s="1"/>
  <c r="K100"/>
  <c r="N100" s="1"/>
  <c r="L100"/>
  <c r="O100" s="1"/>
  <c r="R100"/>
  <c r="J192"/>
  <c r="Q192" s="1"/>
  <c r="K192"/>
  <c r="N192" s="1"/>
  <c r="L192"/>
  <c r="O192" s="1"/>
  <c r="R192"/>
  <c r="J14"/>
  <c r="Q14" s="1"/>
  <c r="K14"/>
  <c r="N14" s="1"/>
  <c r="L14"/>
  <c r="O14" s="1"/>
  <c r="R14"/>
  <c r="K129"/>
  <c r="N129" s="1"/>
  <c r="L129"/>
  <c r="O129" s="1"/>
  <c r="J129"/>
  <c r="Q129" s="1"/>
  <c r="R129"/>
  <c r="K151"/>
  <c r="N151" s="1"/>
  <c r="L151"/>
  <c r="O151" s="1"/>
  <c r="J151"/>
  <c r="Q151" s="1"/>
  <c r="R151"/>
  <c r="J115"/>
  <c r="Q115" s="1"/>
  <c r="K115"/>
  <c r="N115" s="1"/>
  <c r="L115"/>
  <c r="O115" s="1"/>
  <c r="M115"/>
  <c r="P115" s="1"/>
  <c r="R115"/>
  <c r="J116"/>
  <c r="Q116" s="1"/>
  <c r="K116"/>
  <c r="N116" s="1"/>
  <c r="L116"/>
  <c r="O116" s="1"/>
  <c r="M116"/>
  <c r="P116" s="1"/>
  <c r="R116"/>
  <c r="K168"/>
  <c r="N168" s="1"/>
  <c r="L168"/>
  <c r="O168" s="1"/>
  <c r="M168"/>
  <c r="P168" s="1"/>
  <c r="J168"/>
  <c r="Q168" s="1"/>
  <c r="R168"/>
  <c r="K169"/>
  <c r="N169" s="1"/>
  <c r="L169"/>
  <c r="O169" s="1"/>
  <c r="M169"/>
  <c r="P169" s="1"/>
  <c r="J169"/>
  <c r="Q169" s="1"/>
  <c r="R169"/>
  <c r="K170"/>
  <c r="N170" s="1"/>
  <c r="L170"/>
  <c r="O170" s="1"/>
  <c r="M170"/>
  <c r="P170" s="1"/>
  <c r="J170"/>
  <c r="Q170" s="1"/>
  <c r="R170"/>
  <c r="K166"/>
  <c r="N166" s="1"/>
  <c r="L166"/>
  <c r="O166" s="1"/>
  <c r="M166"/>
  <c r="P166" s="1"/>
  <c r="J166"/>
  <c r="Q166" s="1"/>
  <c r="R166"/>
  <c r="K34"/>
  <c r="N34" s="1"/>
  <c r="L34"/>
  <c r="O34" s="1"/>
  <c r="M34"/>
  <c r="P34" s="1"/>
  <c r="J34"/>
  <c r="Q34" s="1"/>
  <c r="R34"/>
  <c r="K98"/>
  <c r="N98" s="1"/>
  <c r="L98"/>
  <c r="O98" s="1"/>
  <c r="M98"/>
  <c r="P98" s="1"/>
  <c r="J98"/>
  <c r="Q98" s="1"/>
  <c r="R98"/>
  <c r="K144"/>
  <c r="N144" s="1"/>
  <c r="L144"/>
  <c r="O144" s="1"/>
  <c r="M144"/>
  <c r="P144" s="1"/>
  <c r="J144"/>
  <c r="Q144" s="1"/>
  <c r="R144"/>
  <c r="R145"/>
  <c r="K145"/>
  <c r="N145" s="1"/>
  <c r="L145"/>
  <c r="O145" s="1"/>
  <c r="M145"/>
  <c r="P145" s="1"/>
  <c r="J145"/>
  <c r="Q145" s="1"/>
  <c r="M184"/>
  <c r="P184" s="1"/>
  <c r="M185"/>
  <c r="P185" s="1"/>
  <c r="M187"/>
  <c r="P187" s="1"/>
  <c r="R184"/>
  <c r="K184"/>
  <c r="N184" s="1"/>
  <c r="L184"/>
  <c r="O184" s="1"/>
  <c r="J184"/>
  <c r="Q184" s="1"/>
  <c r="R185"/>
  <c r="K185"/>
  <c r="N185" s="1"/>
  <c r="L185"/>
  <c r="O185" s="1"/>
  <c r="J185"/>
  <c r="Q185" s="1"/>
  <c r="R187"/>
  <c r="K187"/>
  <c r="N187" s="1"/>
  <c r="L187"/>
  <c r="O187" s="1"/>
  <c r="J187"/>
  <c r="Q187" s="1"/>
  <c r="R188"/>
  <c r="K188"/>
  <c r="N188" s="1"/>
  <c r="L188"/>
  <c r="O188" s="1"/>
  <c r="J188"/>
  <c r="Q188" s="1"/>
  <c r="R189"/>
  <c r="K189"/>
  <c r="N189" s="1"/>
  <c r="L189"/>
  <c r="O189" s="1"/>
  <c r="J189"/>
  <c r="Q189" s="1"/>
  <c r="R180"/>
  <c r="K180"/>
  <c r="N180" s="1"/>
  <c r="L180"/>
  <c r="O180" s="1"/>
  <c r="J180"/>
  <c r="Q180" s="1"/>
  <c r="R181"/>
  <c r="K181"/>
  <c r="N181" s="1"/>
  <c r="L181"/>
  <c r="O181" s="1"/>
  <c r="J181"/>
  <c r="Q181" s="1"/>
  <c r="Z4" i="3"/>
  <c r="Z5"/>
  <c r="Z6"/>
  <c r="Z7"/>
  <c r="Z8"/>
  <c r="Z9"/>
  <c r="Z10"/>
  <c r="Z11"/>
  <c r="Z3"/>
  <c r="Z2"/>
  <c r="G16" i="5"/>
  <c r="G14"/>
  <c r="G13"/>
  <c r="G5"/>
  <c r="G11"/>
  <c r="G30"/>
  <c r="G31"/>
  <c r="G4"/>
  <c r="G18"/>
  <c r="K10" i="3"/>
  <c r="Q3"/>
  <c r="K3"/>
  <c r="E3"/>
  <c r="Q6"/>
  <c r="K6"/>
  <c r="E6"/>
  <c r="Q5"/>
  <c r="K5"/>
  <c r="E5"/>
  <c r="Q10"/>
  <c r="E10"/>
  <c r="Q9"/>
  <c r="K9"/>
  <c r="E9"/>
  <c r="E8"/>
  <c r="Q8"/>
  <c r="K8"/>
  <c r="Q11"/>
  <c r="Q7"/>
  <c r="Q4"/>
  <c r="Q2"/>
  <c r="K11"/>
  <c r="K7"/>
  <c r="K4"/>
  <c r="K2"/>
  <c r="E11"/>
  <c r="E7"/>
  <c r="E4"/>
  <c r="E2"/>
  <c r="S199" i="1" l="1"/>
  <c r="S23"/>
  <c r="D26" i="5" s="1"/>
  <c r="F44"/>
  <c r="S24" i="1"/>
  <c r="S32"/>
  <c r="D21" i="5" s="1"/>
  <c r="S122" i="1"/>
  <c r="S121"/>
  <c r="D37" i="5" s="1"/>
  <c r="H37" s="1"/>
  <c r="S123" i="1"/>
  <c r="S35"/>
  <c r="S36"/>
  <c r="S2"/>
  <c r="F39" i="5" s="1"/>
  <c r="S3" i="1"/>
  <c r="D39" i="5" s="1"/>
  <c r="S132" i="1"/>
  <c r="D49" i="5" s="1"/>
  <c r="H49" s="1"/>
  <c r="S38" i="1"/>
  <c r="D42" i="5" s="1"/>
  <c r="S37" i="1"/>
  <c r="F42" i="5" s="1"/>
  <c r="S66" i="1"/>
  <c r="D27" i="5" s="1"/>
  <c r="S93" i="1"/>
  <c r="D29" i="5" s="1"/>
  <c r="S88" i="1"/>
  <c r="D12" i="5" s="1"/>
  <c r="S128" i="1"/>
  <c r="S127"/>
  <c r="S9"/>
  <c r="D28" i="5" s="1"/>
  <c r="S193" i="1"/>
  <c r="D20" i="5" s="1"/>
  <c r="H20" s="1"/>
  <c r="S179" i="1"/>
  <c r="D22" i="5" s="1"/>
  <c r="S10" i="1"/>
  <c r="D6" i="5" s="1"/>
  <c r="H6" s="1"/>
  <c r="S13" i="1"/>
  <c r="D40" i="5" s="1"/>
  <c r="S70" i="1"/>
  <c r="D19" i="5" s="1"/>
  <c r="S165" i="1"/>
  <c r="D50" i="5" s="1"/>
  <c r="S200" i="1"/>
  <c r="S201"/>
  <c r="S120"/>
  <c r="D32" i="5" s="1"/>
  <c r="S6" i="1"/>
  <c r="D47" i="5" s="1"/>
  <c r="H47" s="1"/>
  <c r="S99" i="1"/>
  <c r="D46" i="5" s="1"/>
  <c r="S50" i="1"/>
  <c r="G41" i="5" s="1"/>
  <c r="S126" i="1"/>
  <c r="F36" i="5" s="1"/>
  <c r="S205" i="1"/>
  <c r="D51" i="5" s="1"/>
  <c r="H51" s="1"/>
  <c r="S196" i="1"/>
  <c r="S86"/>
  <c r="F12" i="5" s="1"/>
  <c r="S102" i="1"/>
  <c r="S31"/>
  <c r="S4"/>
  <c r="S85"/>
  <c r="F24" i="5" s="1"/>
  <c r="S63" i="1"/>
  <c r="D23" i="5" s="1"/>
  <c r="S129" i="1"/>
  <c r="E31" i="5" s="1"/>
  <c r="H31" s="1"/>
  <c r="S112" i="1"/>
  <c r="S82"/>
  <c r="S28"/>
  <c r="S151"/>
  <c r="S139"/>
  <c r="S69"/>
  <c r="F19" i="5" s="1"/>
  <c r="S194" i="1"/>
  <c r="E25" i="5" s="1"/>
  <c r="S55" i="1"/>
  <c r="D35" i="5" s="1"/>
  <c r="S78" i="1"/>
  <c r="S42"/>
  <c r="F16" i="5" s="1"/>
  <c r="S163" i="1"/>
  <c r="S7"/>
  <c r="E28" i="5" s="1"/>
  <c r="S149" i="1"/>
  <c r="S174"/>
  <c r="S173"/>
  <c r="S58"/>
  <c r="S56"/>
  <c r="S119"/>
  <c r="S146"/>
  <c r="D30" i="5" s="1"/>
  <c r="S188" i="1"/>
  <c r="F38" i="5" s="1"/>
  <c r="S100" i="1"/>
  <c r="S155"/>
  <c r="S181"/>
  <c r="F5" i="5" s="1"/>
  <c r="S187" i="1"/>
  <c r="E38" i="5" s="1"/>
  <c r="S184" i="1"/>
  <c r="F7" i="5" s="1"/>
  <c r="S192" i="1"/>
  <c r="S206"/>
  <c r="E13" i="5" s="1"/>
  <c r="S138" i="1"/>
  <c r="S183"/>
  <c r="E7" i="5" s="1"/>
  <c r="S48" i="1"/>
  <c r="S80"/>
  <c r="S152"/>
  <c r="S75"/>
  <c r="S198"/>
  <c r="S74"/>
  <c r="S178"/>
  <c r="S29"/>
  <c r="E21" i="5" s="1"/>
  <c r="S166" i="1"/>
  <c r="E18" i="5" s="1"/>
  <c r="S140" i="1"/>
  <c r="S171"/>
  <c r="E4" i="5" s="1"/>
  <c r="S207" i="1"/>
  <c r="S108"/>
  <c r="F33" i="5" s="1"/>
  <c r="S106" i="1"/>
  <c r="S65"/>
  <c r="F27" i="5" s="1"/>
  <c r="H27" s="1"/>
  <c r="S20" i="1"/>
  <c r="S124"/>
  <c r="S96"/>
  <c r="S39"/>
  <c r="S176"/>
  <c r="E22" i="5" s="1"/>
  <c r="S101" i="1"/>
  <c r="E45" i="5" s="1"/>
  <c r="H45" s="1"/>
  <c r="S72" i="1"/>
  <c r="S117"/>
  <c r="D11" i="5" s="1"/>
  <c r="S60" i="1"/>
  <c r="F23" i="5" s="1"/>
  <c r="S180" i="1"/>
  <c r="E5" i="5" s="1"/>
  <c r="S185" i="1"/>
  <c r="G7" i="5" s="1"/>
  <c r="S41" i="1"/>
  <c r="E16" i="5" s="1"/>
  <c r="S22" i="1"/>
  <c r="S134"/>
  <c r="S136"/>
  <c r="S97"/>
  <c r="S104"/>
  <c r="S11"/>
  <c r="S141"/>
  <c r="S73"/>
  <c r="S157"/>
  <c r="S160"/>
  <c r="S158"/>
  <c r="S53"/>
  <c r="D34" i="5" s="1"/>
  <c r="H34" s="1"/>
  <c r="S51" i="1"/>
  <c r="D17" i="5" s="1"/>
  <c r="H17" s="1"/>
  <c r="S64" i="1"/>
  <c r="E14" i="5" s="1"/>
  <c r="H14" s="1"/>
  <c r="S46" i="1"/>
  <c r="S81"/>
  <c r="S43"/>
  <c r="D16" i="5" s="1"/>
  <c r="S5" i="1"/>
  <c r="S186"/>
  <c r="D7" i="5" s="1"/>
  <c r="S110" i="1"/>
  <c r="D33" i="5" s="1"/>
  <c r="S34" i="1"/>
  <c r="S168"/>
  <c r="S14"/>
  <c r="S145"/>
  <c r="S98"/>
  <c r="E46" i="5" s="1"/>
  <c r="S169" i="1"/>
  <c r="S116"/>
  <c r="F11" i="5" s="1"/>
  <c r="S15" i="1"/>
  <c r="S107"/>
  <c r="S89"/>
  <c r="S67"/>
  <c r="S202"/>
  <c r="S189"/>
  <c r="G38" i="5" s="1"/>
  <c r="S144" i="1"/>
  <c r="S170"/>
  <c r="S115"/>
  <c r="E11" i="5" s="1"/>
  <c r="S16" i="1"/>
  <c r="S208"/>
  <c r="S109"/>
  <c r="G33" i="5" s="1"/>
  <c r="S52" i="1"/>
  <c r="S91"/>
  <c r="S94"/>
  <c r="S8"/>
  <c r="G28" i="5" s="1"/>
  <c r="S62" i="1"/>
  <c r="S167"/>
  <c r="D18" i="5" s="1"/>
  <c r="S191" i="1"/>
  <c r="S118"/>
  <c r="S153"/>
  <c r="S161"/>
  <c r="S147"/>
  <c r="D9" i="5" s="1"/>
  <c r="H9" s="1"/>
  <c r="S130" i="1"/>
  <c r="D10" i="5" s="1"/>
  <c r="H10" s="1"/>
  <c r="S156" i="1"/>
  <c r="S125"/>
  <c r="S114"/>
  <c r="S103"/>
  <c r="S12"/>
  <c r="S159"/>
  <c r="S84"/>
  <c r="E24" i="5" s="1"/>
  <c r="S111" i="1"/>
  <c r="D43" i="5" s="1"/>
  <c r="H43" s="1"/>
  <c r="S57" i="1"/>
  <c r="S154"/>
  <c r="S87"/>
  <c r="G12" i="5" s="1"/>
  <c r="S45" i="1"/>
  <c r="S21"/>
  <c r="S162"/>
  <c r="E50" i="5" s="1"/>
  <c r="S113" i="1"/>
  <c r="S90"/>
  <c r="S135"/>
  <c r="S68"/>
  <c r="S105"/>
  <c r="S25"/>
  <c r="S40"/>
  <c r="S142"/>
  <c r="S44"/>
  <c r="S150"/>
  <c r="S203"/>
  <c r="S172"/>
  <c r="D4" i="5" s="1"/>
  <c r="S83" i="1"/>
  <c r="S18"/>
  <c r="S49"/>
  <c r="S79"/>
  <c r="S54"/>
  <c r="E35" i="5" s="1"/>
  <c r="S133" i="1"/>
  <c r="S27"/>
  <c r="S197"/>
  <c r="S143"/>
  <c r="S175"/>
  <c r="S71"/>
  <c r="S190"/>
  <c r="S131"/>
  <c r="S19"/>
  <c r="S164"/>
  <c r="S137"/>
  <c r="S26"/>
  <c r="S148"/>
  <c r="S204"/>
  <c r="S17"/>
  <c r="S59"/>
  <c r="S47"/>
  <c r="S92"/>
  <c r="S95"/>
  <c r="S76"/>
  <c r="S77"/>
  <c r="S195"/>
  <c r="S177"/>
  <c r="S30"/>
  <c r="S182"/>
  <c r="D5" i="5" s="1"/>
  <c r="S209" i="1"/>
  <c r="D13" i="5" s="1"/>
  <c r="S61" i="1"/>
  <c r="S33"/>
  <c r="D48" i="5" s="1"/>
  <c r="H48" s="1"/>
  <c r="D52" l="1"/>
  <c r="H52" s="1"/>
  <c r="H42"/>
  <c r="D44"/>
  <c r="H44" s="1"/>
  <c r="H12"/>
  <c r="H39"/>
  <c r="D3"/>
  <c r="H3" s="1"/>
  <c r="H21"/>
  <c r="H38"/>
  <c r="D36"/>
  <c r="H28"/>
  <c r="F50"/>
  <c r="H50" s="1"/>
  <c r="E32"/>
  <c r="H32" s="1"/>
  <c r="E33"/>
  <c r="H33" s="1"/>
  <c r="E41"/>
  <c r="E15"/>
  <c r="H46"/>
  <c r="E40"/>
  <c r="H40" s="1"/>
  <c r="G21"/>
  <c r="H35"/>
  <c r="H7"/>
  <c r="F25"/>
  <c r="H25" s="1"/>
  <c r="E23"/>
  <c r="H23" s="1"/>
  <c r="G25"/>
  <c r="E36"/>
  <c r="F26"/>
  <c r="D8"/>
  <c r="H8" s="1"/>
  <c r="D24"/>
  <c r="H24" s="1"/>
  <c r="F13"/>
  <c r="H13" s="1"/>
  <c r="H18"/>
  <c r="H5"/>
  <c r="H16"/>
  <c r="H4"/>
  <c r="F15"/>
  <c r="F22"/>
  <c r="H22" s="1"/>
  <c r="F41"/>
  <c r="E26"/>
  <c r="F29"/>
  <c r="E30"/>
  <c r="H30" s="1"/>
  <c r="E19"/>
  <c r="H19" s="1"/>
  <c r="H11"/>
  <c r="E29"/>
  <c r="H36" l="1"/>
  <c r="H15"/>
  <c r="H41"/>
  <c r="H26"/>
  <c r="H29"/>
</calcChain>
</file>

<file path=xl/sharedStrings.xml><?xml version="1.0" encoding="utf-8"?>
<sst xmlns="http://schemas.openxmlformats.org/spreadsheetml/2006/main" count="809" uniqueCount="127">
  <si>
    <t>Age</t>
  </si>
  <si>
    <t>SS</t>
  </si>
  <si>
    <t>2B</t>
  </si>
  <si>
    <t>3B</t>
  </si>
  <si>
    <t>CF</t>
  </si>
  <si>
    <t>LF</t>
  </si>
  <si>
    <t>RF</t>
  </si>
  <si>
    <t>1B</t>
  </si>
  <si>
    <t>DH</t>
  </si>
  <si>
    <t>Net OBP</t>
  </si>
  <si>
    <t>Net SLG</t>
  </si>
  <si>
    <t>CALL</t>
  </si>
  <si>
    <t>CAR</t>
  </si>
  <si>
    <t>FLOR</t>
  </si>
  <si>
    <t>MIDW</t>
  </si>
  <si>
    <t>SALL</t>
  </si>
  <si>
    <t>EAST</t>
  </si>
  <si>
    <t>INTL</t>
  </si>
  <si>
    <t>PCL</t>
  </si>
  <si>
    <t>CA</t>
  </si>
  <si>
    <t>Player</t>
  </si>
  <si>
    <t>2013 WAR</t>
  </si>
  <si>
    <t>Year</t>
  </si>
  <si>
    <t>PTM Formula</t>
  </si>
  <si>
    <t>Age Diff</t>
  </si>
  <si>
    <t>Adjustment</t>
  </si>
  <si>
    <t>TEX</t>
  </si>
  <si>
    <t>SOU</t>
  </si>
  <si>
    <t>OBP</t>
  </si>
  <si>
    <t>SLG</t>
  </si>
  <si>
    <t>Pos</t>
  </si>
  <si>
    <t>Level</t>
  </si>
  <si>
    <t>Avg Age</t>
  </si>
  <si>
    <t>Avg OBP</t>
  </si>
  <si>
    <t>Avg SLG</t>
  </si>
  <si>
    <t>Age Mod</t>
  </si>
  <si>
    <t>Pos Mod</t>
  </si>
  <si>
    <t>Average Age (2011-2013)</t>
  </si>
  <si>
    <t>Average OBP (2011-2013)</t>
  </si>
  <si>
    <t>Average SLG (2011-2013)</t>
  </si>
  <si>
    <t>Name</t>
  </si>
  <si>
    <t>Total</t>
  </si>
  <si>
    <t xml:space="preserve"> </t>
  </si>
  <si>
    <t>SP</t>
  </si>
  <si>
    <t>RP</t>
  </si>
  <si>
    <t>T.J. House</t>
  </si>
  <si>
    <t>Toru Murata</t>
  </si>
  <si>
    <t>Shawn Morimando</t>
  </si>
  <si>
    <t>Trevor Bauer</t>
  </si>
  <si>
    <t>SO/9</t>
  </si>
  <si>
    <t>Avg SO/9</t>
  </si>
  <si>
    <t>Average SO/9 (2011-2013)</t>
  </si>
  <si>
    <t>Net SO/9</t>
  </si>
  <si>
    <t>Cody Anderson</t>
  </si>
  <si>
    <t>Dylan Baker</t>
  </si>
  <si>
    <t>Ryan Merritt</t>
  </si>
  <si>
    <t>Matt Packer</t>
  </si>
  <si>
    <t>Will Roberts</t>
  </si>
  <si>
    <t>Jake Sisco</t>
  </si>
  <si>
    <t>Brett Brach</t>
  </si>
  <si>
    <t>Luis DeJesus</t>
  </si>
  <si>
    <t>Nick Pasquale</t>
  </si>
  <si>
    <t>Danny Salazar</t>
  </si>
  <si>
    <t>Joseph Colon</t>
  </si>
  <si>
    <t>Robert Whitenack</t>
  </si>
  <si>
    <t>Robbie Aviles</t>
  </si>
  <si>
    <t>Carlos Carrasco</t>
  </si>
  <si>
    <t>Jacob Lee</t>
  </si>
  <si>
    <t>Michael Peoples</t>
  </si>
  <si>
    <t>Luis Morel</t>
  </si>
  <si>
    <t>Cole Cook</t>
  </si>
  <si>
    <t>Francisco Valera</t>
  </si>
  <si>
    <t>Bryan Price</t>
  </si>
  <si>
    <t>Rob Nixon</t>
  </si>
  <si>
    <t>Josh Martin</t>
  </si>
  <si>
    <t>Owen Dew</t>
  </si>
  <si>
    <t>Louis Head</t>
  </si>
  <si>
    <t>D.J. Brown</t>
  </si>
  <si>
    <t>Jose Flores</t>
  </si>
  <si>
    <t>Grant Sides</t>
  </si>
  <si>
    <t>Preston Guilmet</t>
  </si>
  <si>
    <t>J.D. Reichenbach</t>
  </si>
  <si>
    <t>Francisco Jimenez</t>
  </si>
  <si>
    <t>Matt Langwell</t>
  </si>
  <si>
    <t>Enosil Tejeda</t>
  </si>
  <si>
    <t>Jack Wagoner</t>
  </si>
  <si>
    <t>Austin Adams</t>
  </si>
  <si>
    <t>Michael Goodnight</t>
  </si>
  <si>
    <t>Felix Sterling</t>
  </si>
  <si>
    <t>Jeff Johnson</t>
  </si>
  <si>
    <t>Bryce Stowell</t>
  </si>
  <si>
    <t>Benny Suarez</t>
  </si>
  <si>
    <t>Trey Haley</t>
  </si>
  <si>
    <t>Cody Penny</t>
  </si>
  <si>
    <t>Shawn Armstrong</t>
  </si>
  <si>
    <t>James Stokes</t>
  </si>
  <si>
    <t>Rob Bryson</t>
  </si>
  <si>
    <t>Nick Hagadone</t>
  </si>
  <si>
    <t>C.C. Lee</t>
  </si>
  <si>
    <t>Scott Barnes</t>
  </si>
  <si>
    <t>Fabio Martinez</t>
  </si>
  <si>
    <t>Elvis Araujo</t>
  </si>
  <si>
    <t>Jordan Cooper</t>
  </si>
  <si>
    <t>Craig Kimbrel</t>
  </si>
  <si>
    <t>Giovanni Soto</t>
  </si>
  <si>
    <t>Cody Allen</t>
  </si>
  <si>
    <t>Vinnie Pestano</t>
  </si>
  <si>
    <t>Mitch Brown</t>
  </si>
  <si>
    <t>Dace Kime</t>
  </si>
  <si>
    <t>Adam Plutko</t>
  </si>
  <si>
    <t>Cole Sulser</t>
  </si>
  <si>
    <t>Gabriel Arias</t>
  </si>
  <si>
    <t>Jordan Milbrath</t>
  </si>
  <si>
    <t>Luis Lugo</t>
  </si>
  <si>
    <t>Duke von Schamann</t>
  </si>
  <si>
    <t>Caleb Hamrick</t>
  </si>
  <si>
    <t>Wander Beras</t>
  </si>
  <si>
    <t>Alexis Paredes</t>
  </si>
  <si>
    <t>Tyler Sturdevant</t>
  </si>
  <si>
    <t>Ben Heller</t>
  </si>
  <si>
    <t>Trevor Frank</t>
  </si>
  <si>
    <t>Clayton Cook</t>
  </si>
  <si>
    <t>Matt Whitehouse</t>
  </si>
  <si>
    <t>Adam Miller</t>
  </si>
  <si>
    <t>Carlos Melo</t>
  </si>
  <si>
    <t>Kyle Crockett</t>
  </si>
  <si>
    <t>Justin Brantley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</si>
</sst>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4" fontId="0" fillId="0" borderId="2" xfId="1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J5" sqref="J5"/>
    </sheetView>
  </sheetViews>
  <sheetFormatPr defaultRowHeight="15"/>
  <cols>
    <col min="1" max="1" width="9.140625" style="1"/>
    <col min="2" max="2" width="18.28515625" style="1" bestFit="1" customWidth="1"/>
    <col min="3" max="4" width="7" style="1" customWidth="1"/>
    <col min="5" max="5" width="9.140625" style="22"/>
    <col min="6" max="6" width="9.140625" style="1"/>
    <col min="7" max="7" width="0" style="1" hidden="1" customWidth="1"/>
    <col min="8" max="16384" width="9.140625" style="1"/>
  </cols>
  <sheetData>
    <row r="1" spans="1:8">
      <c r="A1" s="23" t="s">
        <v>30</v>
      </c>
      <c r="B1" s="23" t="s">
        <v>40</v>
      </c>
      <c r="C1" s="23" t="s">
        <v>0</v>
      </c>
      <c r="D1" s="23">
        <v>2014</v>
      </c>
      <c r="E1" s="32">
        <v>2013</v>
      </c>
      <c r="F1" s="23">
        <v>2012</v>
      </c>
      <c r="G1" s="23">
        <v>2011</v>
      </c>
      <c r="H1" s="23" t="s">
        <v>41</v>
      </c>
    </row>
    <row r="2" spans="1:8">
      <c r="A2" s="23" t="s">
        <v>30</v>
      </c>
      <c r="B2" s="23" t="s">
        <v>40</v>
      </c>
      <c r="C2" s="23" t="s">
        <v>0</v>
      </c>
      <c r="D2" s="23">
        <v>2014</v>
      </c>
      <c r="E2" s="32">
        <v>2013</v>
      </c>
      <c r="F2" s="23">
        <v>2012</v>
      </c>
      <c r="G2" s="23"/>
      <c r="H2" s="23" t="s">
        <v>41</v>
      </c>
    </row>
    <row r="3" spans="1:8">
      <c r="A3" s="16" t="s">
        <v>44</v>
      </c>
      <c r="B3" s="16" t="s">
        <v>125</v>
      </c>
      <c r="C3" s="16">
        <v>22</v>
      </c>
      <c r="D3" s="28">
        <f>SUMIFS(Data!$S:$S,Data!$A:$A,$B3,Data!$B:$B,D$1)</f>
        <v>1.1979206227352628</v>
      </c>
      <c r="E3" s="29">
        <f>SUMIFS(Data!$S:$S,Data!$A:$A,$B3,Data!$B:$B,E$1)</f>
        <v>0</v>
      </c>
      <c r="F3" s="29">
        <f>SUMIFS(Data!$S:$S,Data!$A:$A,$B3,Data!$B:$B,F$1)</f>
        <v>0</v>
      </c>
      <c r="G3" s="26">
        <f>SUMIFS(Data!$S:$S,Data!$A:$A,$B3,Data!$B:$B,G$1)</f>
        <v>0</v>
      </c>
      <c r="H3" s="30">
        <f>IF(E3=0,D3,IF(F3=0,((D3*4)+(E3*2))/6,((D3*3)+(E3*2)+F3)/6))</f>
        <v>1.1979206227352628</v>
      </c>
    </row>
    <row r="4" spans="1:8">
      <c r="A4" s="23" t="s">
        <v>43</v>
      </c>
      <c r="B4" s="23" t="s">
        <v>55</v>
      </c>
      <c r="C4" s="23">
        <v>22</v>
      </c>
      <c r="D4" s="24">
        <f>SUMIFS(Data!$S:$S,Data!$A:$A,$B4,Data!$B:$B,D$1)</f>
        <v>0.86687188114805724</v>
      </c>
      <c r="E4" s="24">
        <f>SUMIFS(Data!$S:$S,Data!$A:$A,$B4,Data!$B:$B,E$1)</f>
        <v>-4.9222812004293723E-2</v>
      </c>
      <c r="F4" s="26">
        <f>SUMIFS(Data!$S:$S,Data!$A:$A,$B4,Data!$B:$B,F$1)</f>
        <v>0</v>
      </c>
      <c r="G4" s="26">
        <f>SUMIFS(Data!$S:$S,Data!$A:$A,$B4,Data!$B:$B,G$1)</f>
        <v>0</v>
      </c>
      <c r="H4" s="25">
        <f>IF(E4=0,D4,IF(F4=0,((D4*4)+(E4*2))/6,((D4*3)+(E4*2)+F4)/6))</f>
        <v>0.5615069834306069</v>
      </c>
    </row>
    <row r="5" spans="1:8">
      <c r="A5" s="16" t="s">
        <v>43</v>
      </c>
      <c r="B5" s="16" t="s">
        <v>47</v>
      </c>
      <c r="C5" s="16">
        <v>21</v>
      </c>
      <c r="D5" s="28">
        <f>SUMIFS(Data!$S:$S,Data!$A:$A,$B5,Data!$B:$B,D$1)</f>
        <v>0.67369333351549721</v>
      </c>
      <c r="E5" s="28">
        <f>SUMIFS(Data!$S:$S,Data!$A:$A,$B5,Data!$B:$B,E$1)</f>
        <v>0.3672905213553323</v>
      </c>
      <c r="F5" s="28">
        <f>SUMIFS(Data!$S:$S,Data!$A:$A,$B5,Data!$B:$B,F$1)</f>
        <v>0.12563257572601422</v>
      </c>
      <c r="G5" s="26">
        <f>SUMIFS(Data!$S:$S,Data!$A:$A,$B5,Data!$B:$B,G$1)</f>
        <v>0</v>
      </c>
      <c r="H5" s="30">
        <f>IF(E5=0,D5,IF(F5=0,((D5*4)+(E5*2))/6,((D5*3)+(E5*2)+F5)/6))</f>
        <v>0.4802156031638618</v>
      </c>
    </row>
    <row r="6" spans="1:8">
      <c r="A6" s="1" t="s">
        <v>44</v>
      </c>
      <c r="B6" s="1" t="s">
        <v>119</v>
      </c>
      <c r="C6" s="1">
        <v>22</v>
      </c>
      <c r="D6" s="24">
        <f>SUMIFS(Data!$S:$S,Data!$A:$A,$B6,Data!$B:$B,D$1)</f>
        <v>0.44615448750406161</v>
      </c>
      <c r="E6" s="26">
        <f>SUMIFS(Data!$S:$S,Data!$A:$A,$B6,Data!$B:$B,E$1)</f>
        <v>0</v>
      </c>
      <c r="F6" s="26">
        <f>SUMIFS(Data!$S:$S,Data!$A:$A,$B6,Data!$B:$B,F$1)</f>
        <v>0</v>
      </c>
      <c r="G6" s="24">
        <f>SUMIFS(Data!$S:$S,Data!$A:$A,$B6,Data!$B:$B,G$1)</f>
        <v>0</v>
      </c>
      <c r="H6" s="25">
        <f>IF(E6=0,D6,IF(F6=0,((D6*4)+(E6*2))/6,((D6*3)+(E6*2)+F6)/6))</f>
        <v>0.44615448750406161</v>
      </c>
    </row>
    <row r="7" spans="1:8">
      <c r="A7" s="23" t="s">
        <v>43</v>
      </c>
      <c r="B7" s="22" t="s">
        <v>45</v>
      </c>
      <c r="C7" s="23">
        <v>24</v>
      </c>
      <c r="D7" s="24">
        <f>SUMIFS(Data!$S:$S,Data!$A:$A,$B7,Data!$B:$B,D$1)</f>
        <v>0.55202512658786462</v>
      </c>
      <c r="E7" s="24">
        <f>SUMIFS(Data!$S:$S,Data!$A:$A,$B7,Data!$B:$B,E$1)</f>
        <v>0.10726890974665437</v>
      </c>
      <c r="F7" s="24">
        <f>SUMIFS(Data!$S:$S,Data!$A:$A,$B7,Data!$B:$B,F$1)</f>
        <v>0.36362856132365251</v>
      </c>
      <c r="G7" s="24">
        <f>SUMIFS(Data!$S:$S,Data!$A:$A,$B7,Data!$B:$B,G$1)</f>
        <v>-7.1858704844160626E-2</v>
      </c>
      <c r="H7" s="25">
        <f>IF(E7=0,D7,IF(F7=0,((D7*4)+(E7*2))/6,((D7*3)+(E7*2)+F7)/6))</f>
        <v>0.37237362676342584</v>
      </c>
    </row>
    <row r="8" spans="1:8">
      <c r="A8" s="23" t="s">
        <v>43</v>
      </c>
      <c r="B8" s="23" t="s">
        <v>109</v>
      </c>
      <c r="C8" s="23">
        <v>22</v>
      </c>
      <c r="D8" s="24">
        <f>SUMIFS(Data!$S:$S,Data!$A:$A,$B8,Data!$B:$B,D$1)</f>
        <v>0.343879130670945</v>
      </c>
      <c r="E8" s="26">
        <f>SUMIFS(Data!$S:$S,Data!$A:$A,$B8,Data!$B:$B,E$1)</f>
        <v>0</v>
      </c>
      <c r="F8" s="26">
        <f>SUMIFS(Data!$S:$S,Data!$A:$A,$B8,Data!$B:$B,F$1)</f>
        <v>0</v>
      </c>
      <c r="G8" s="24">
        <f>SUMIFS(Data!$S:$S,Data!$A:$A,$B8,Data!$B:$B,G$1)</f>
        <v>0</v>
      </c>
      <c r="H8" s="25">
        <f>IF(E8=0,D8,IF(F8=0,((D8*4)+(E8*2))/6,((D8*3)+(E8*2)+F8)/6))</f>
        <v>0.343879130670945</v>
      </c>
    </row>
    <row r="9" spans="1:8">
      <c r="A9" s="16" t="s">
        <v>43</v>
      </c>
      <c r="B9" s="16" t="s">
        <v>107</v>
      </c>
      <c r="C9" s="16">
        <v>20</v>
      </c>
      <c r="D9" s="28">
        <f>SUMIFS(Data!$S:$S,Data!$A:$A,$B9,Data!$B:$B,D$1)</f>
        <v>0.24957680717510256</v>
      </c>
      <c r="E9" s="28">
        <f>SUMIFS(Data!$S:$S,Data!$A:$A,$B9,Data!$B:$B,E$1)</f>
        <v>0</v>
      </c>
      <c r="F9" s="29">
        <f>SUMIFS(Data!$S:$S,Data!$A:$A,$B9,Data!$B:$B,F$1)</f>
        <v>0</v>
      </c>
      <c r="G9" s="29">
        <f>SUMIFS(Data!$S:$S,Data!$A:$A,$B9,Data!$B:$B,G$1)</f>
        <v>0</v>
      </c>
      <c r="H9" s="30">
        <f>IF(E9=0,D9,IF(F9=0,((D9*4)+(E9*2))/6,((D9*3)+(E9*2)+F9)/6))</f>
        <v>0.24957680717510256</v>
      </c>
    </row>
    <row r="10" spans="1:8">
      <c r="A10" s="23" t="s">
        <v>43</v>
      </c>
      <c r="B10" s="23" t="s">
        <v>113</v>
      </c>
      <c r="C10" s="23">
        <v>20</v>
      </c>
      <c r="D10" s="24">
        <f>SUMIFS(Data!$S:$S,Data!$A:$A,$B10,Data!$B:$B,D$1)</f>
        <v>0.18994667847005867</v>
      </c>
      <c r="E10" s="26">
        <f>SUMIFS(Data!$S:$S,Data!$A:$A,$B10,Data!$B:$B,E$1)</f>
        <v>0</v>
      </c>
      <c r="F10" s="26">
        <f>SUMIFS(Data!$S:$S,Data!$A:$A,$B10,Data!$B:$B,F$1)</f>
        <v>0</v>
      </c>
      <c r="G10" s="24">
        <f>SUMIFS(Data!$S:$S,Data!$A:$A,$B10,Data!$B:$B,G$1)</f>
        <v>0</v>
      </c>
      <c r="H10" s="25">
        <f>IF(E10=0,D10,IF(F10=0,((D10*4)+(E10*2))/6,((D10*3)+(E10*2)+F10)/6))</f>
        <v>0.18994667847005867</v>
      </c>
    </row>
    <row r="11" spans="1:8">
      <c r="A11" s="23" t="s">
        <v>43</v>
      </c>
      <c r="B11" s="23" t="s">
        <v>63</v>
      </c>
      <c r="C11" s="23">
        <v>24</v>
      </c>
      <c r="D11" s="24">
        <f>SUMIFS(Data!$S:$S,Data!$A:$A,$B11,Data!$B:$B,D$1)</f>
        <v>9.9414992700694038E-2</v>
      </c>
      <c r="E11" s="24">
        <f>SUMIFS(Data!$S:$S,Data!$A:$A,$B11,Data!$B:$B,E$1)</f>
        <v>0.29564502775767809</v>
      </c>
      <c r="F11" s="24">
        <f>SUMIFS(Data!$S:$S,Data!$A:$A,$B11,Data!$B:$B,F$1)</f>
        <v>2.5340705880269473E-2</v>
      </c>
      <c r="G11" s="26">
        <f>SUMIFS(Data!$S:$S,Data!$A:$A,$B11,Data!$B:$B,G$1)</f>
        <v>0</v>
      </c>
      <c r="H11" s="25">
        <f>IF(E11=0,D11,IF(F11=0,((D11*4)+(E11*2))/6,((D11*3)+(E11*2)+F11)/6))</f>
        <v>0.15247928991628465</v>
      </c>
    </row>
    <row r="12" spans="1:8">
      <c r="A12" s="1" t="s">
        <v>44</v>
      </c>
      <c r="B12" s="1" t="s">
        <v>104</v>
      </c>
      <c r="C12" s="1">
        <v>23</v>
      </c>
      <c r="D12" s="24">
        <f>SUMIFS(Data!$S:$S,Data!$A:$A,$B12,Data!$B:$B,D$1)</f>
        <v>0.12121897441223306</v>
      </c>
      <c r="E12" s="24">
        <v>1E-10</v>
      </c>
      <c r="F12" s="24">
        <f>SUMIFS(Data!$S:$S,Data!$A:$A,$B12,Data!$B:$B,F$1)</f>
        <v>0.40917759630895612</v>
      </c>
      <c r="G12" s="26">
        <f>SUMIFS(Data!$S:$S,Data!$A:$A,$B12,Data!$B:$B,G$1)</f>
        <v>0.55254326613984561</v>
      </c>
      <c r="H12" s="25">
        <f>IF(E12=0,D12,IF(F12=0,((D12*4)+(E12*2))/6,((D12*3)+(E12*2)+F12)/6))</f>
        <v>0.12880575329094254</v>
      </c>
    </row>
    <row r="13" spans="1:8">
      <c r="A13" s="23" t="s">
        <v>43</v>
      </c>
      <c r="B13" s="23" t="s">
        <v>57</v>
      </c>
      <c r="C13" s="23">
        <v>23</v>
      </c>
      <c r="D13" s="24">
        <f>SUMIFS(Data!$S:$S,Data!$A:$A,$B13,Data!$B:$B,D$1)</f>
        <v>0.1005039225636048</v>
      </c>
      <c r="E13" s="24">
        <f>SUMIFS(Data!$S:$S,Data!$A:$A,$B13,Data!$B:$B,E$1)</f>
        <v>0.11569075842659859</v>
      </c>
      <c r="F13" s="24">
        <f>SUMIFS(Data!$S:$S,Data!$A:$A,$B13,Data!$B:$B,F$1)</f>
        <v>6.3586202290518451E-2</v>
      </c>
      <c r="G13" s="26">
        <f>SUMIFS(Data!$S:$S,Data!$A:$A,$B13,Data!$B:$B,G$1)</f>
        <v>0</v>
      </c>
      <c r="H13" s="25">
        <f>IF(E13=0,D13,IF(F13=0,((D13*4)+(E13*2))/6,((D13*3)+(E13*2)+F13)/6))</f>
        <v>9.9413247805755001E-2</v>
      </c>
    </row>
    <row r="14" spans="1:8">
      <c r="A14" s="23" t="s">
        <v>43</v>
      </c>
      <c r="B14" s="23" t="s">
        <v>54</v>
      </c>
      <c r="C14" s="23">
        <v>22</v>
      </c>
      <c r="D14" s="24">
        <f>SUMIFS(Data!$S:$S,Data!$A:$A,$B14,Data!$B:$B,D$1)</f>
        <v>0</v>
      </c>
      <c r="E14" s="24">
        <f>SUMIFS(Data!$S:$S,Data!$A:$A,$B14,Data!$B:$B,E$1)</f>
        <v>0.25647836968956145</v>
      </c>
      <c r="F14" s="26">
        <f>SUMIFS(Data!$S:$S,Data!$A:$A,$B14,Data!$B:$B,F$1)</f>
        <v>0</v>
      </c>
      <c r="G14" s="26">
        <f>SUMIFS(Data!$S:$S,Data!$A:$A,$B14,Data!$B:$B,G$1)</f>
        <v>0</v>
      </c>
      <c r="H14" s="25">
        <f>IF(E14=0,D14,IF(F14=0,((D14*4)+(E14*2))/6,((D14*3)+(E14*2)+F14)/6))</f>
        <v>8.5492789896520482E-2</v>
      </c>
    </row>
    <row r="15" spans="1:8">
      <c r="A15" s="23" t="s">
        <v>44</v>
      </c>
      <c r="B15" s="1" t="s">
        <v>89</v>
      </c>
      <c r="C15" s="1">
        <v>24</v>
      </c>
      <c r="D15" s="24">
        <f>SUMIFS(Data!$S:$S,Data!$A:$A,$B15,Data!$B:$B,D$1)</f>
        <v>0</v>
      </c>
      <c r="E15" s="24">
        <f>SUMIFS(Data!$S:$S,Data!$A:$A,$B15,Data!$B:$B,E$1)</f>
        <v>0.13306730859473273</v>
      </c>
      <c r="F15" s="24">
        <f>SUMIFS(Data!$S:$S,Data!$A:$A,$B15,Data!$B:$B,F$1)</f>
        <v>0.14595694104179735</v>
      </c>
      <c r="G15" s="26">
        <f>SUMIFS(Data!$S:$S,Data!$A:$A,$B15,Data!$B:$B,G$1)</f>
        <v>0</v>
      </c>
      <c r="H15" s="25">
        <f>IF(E15=0,D15,IF(F15=0,((D15*4)+(E15*2))/6,((D15*3)+(E15*2)+F15)/6))</f>
        <v>6.8681926371877131E-2</v>
      </c>
    </row>
    <row r="16" spans="1:8">
      <c r="A16" s="23" t="s">
        <v>43</v>
      </c>
      <c r="B16" s="23" t="s">
        <v>53</v>
      </c>
      <c r="C16" s="23">
        <v>23</v>
      </c>
      <c r="D16" s="24">
        <f>SUMIFS(Data!$S:$S,Data!$A:$A,$B16,Data!$B:$B,D$1)</f>
        <v>-0.21687136782597916</v>
      </c>
      <c r="E16" s="24">
        <f>SUMIFS(Data!$S:$S,Data!$A:$A,$B16,Data!$B:$B,E$1)</f>
        <v>0.45428166384861335</v>
      </c>
      <c r="F16" s="24">
        <f>SUMIFS(Data!$S:$S,Data!$A:$A,$B16,Data!$B:$B,F$1)</f>
        <v>9.0423208876220088E-2</v>
      </c>
      <c r="G16" s="26">
        <f>SUMIFS(Data!$S:$S,Data!$A:$A,$B16,Data!$B:$B,G$1)</f>
        <v>0</v>
      </c>
      <c r="H16" s="25">
        <f>IF(E16=0,D16,IF(F16=0,((D16*4)+(E16*2))/6,((D16*3)+(E16*2)+F16)/6))</f>
        <v>5.8062072182584884E-2</v>
      </c>
    </row>
    <row r="17" spans="1:10">
      <c r="A17" s="23" t="s">
        <v>43</v>
      </c>
      <c r="B17" s="23" t="s">
        <v>110</v>
      </c>
      <c r="C17" s="23">
        <v>24</v>
      </c>
      <c r="D17" s="24">
        <f>SUMIFS(Data!$S:$S,Data!$A:$A,$B17,Data!$B:$B,D$1)</f>
        <v>3.838297558901399E-2</v>
      </c>
      <c r="E17" s="26">
        <f>SUMIFS(Data!$S:$S,Data!$A:$A,$B17,Data!$B:$B,E$1)</f>
        <v>0</v>
      </c>
      <c r="F17" s="26">
        <f>SUMIFS(Data!$S:$S,Data!$A:$A,$B17,Data!$B:$B,F$1)</f>
        <v>0</v>
      </c>
      <c r="G17" s="24">
        <f>SUMIFS(Data!$S:$S,Data!$A:$A,$B17,Data!$B:$B,G$1)</f>
        <v>0</v>
      </c>
      <c r="H17" s="25">
        <f>IF(E17=0,D17,IF(F17=0,((D17*4)+(E17*2))/6,((D17*3)+(E17*2)+F17)/6))</f>
        <v>3.838297558901399E-2</v>
      </c>
    </row>
    <row r="18" spans="1:10">
      <c r="A18" s="23" t="s">
        <v>43</v>
      </c>
      <c r="B18" s="23" t="s">
        <v>65</v>
      </c>
      <c r="C18" s="23">
        <v>22</v>
      </c>
      <c r="D18" s="24">
        <f>SUMIFS(Data!$S:$S,Data!$A:$A,$B18,Data!$B:$B,D$1)</f>
        <v>0.30854578035401653</v>
      </c>
      <c r="E18" s="24">
        <f>SUMIFS(Data!$S:$S,Data!$A:$A,$B18,Data!$B:$B,E$1)</f>
        <v>-0.52044656333441375</v>
      </c>
      <c r="F18" s="24">
        <f>SUMIFS(Data!$S:$S,Data!$A:$A,$B18,Data!$B:$B,F$1)</f>
        <v>0</v>
      </c>
      <c r="G18" s="24">
        <f>SUMIFS(Data!$S:$S,Data!$A:$A,$B18,Data!$B:$B,G$1)</f>
        <v>0</v>
      </c>
      <c r="H18" s="25">
        <f>IF(E18=0,D18,IF(F18=0,((D18*4)+(E18*2))/6,((D18*3)+(E18*2)+F18)/6))</f>
        <v>3.2214999124539768E-2</v>
      </c>
    </row>
    <row r="19" spans="1:10">
      <c r="A19" s="23" t="s">
        <v>44</v>
      </c>
      <c r="B19" s="1" t="s">
        <v>84</v>
      </c>
      <c r="C19" s="1">
        <v>25</v>
      </c>
      <c r="D19" s="24">
        <f>SUMIFS(Data!$S:$S,Data!$A:$A,$B19,Data!$B:$B,D$1)</f>
        <v>-0.20725374638523186</v>
      </c>
      <c r="E19" s="24">
        <f>SUMIFS(Data!$S:$S,Data!$A:$A,$B19,Data!$B:$B,E$1)</f>
        <v>0.39077268487610428</v>
      </c>
      <c r="F19" s="24">
        <f>SUMIFS(Data!$S:$S,Data!$A:$A,$B19,Data!$B:$B,F$1)</f>
        <v>-3.3637380346207779E-2</v>
      </c>
      <c r="G19" s="26">
        <f>SUMIFS(Data!$S:$S,Data!$A:$A,$B19,Data!$B:$B,G$1)</f>
        <v>0</v>
      </c>
      <c r="H19" s="25">
        <f>IF(E19=0,D19,IF(F19=0,((D19*4)+(E19*2))/6,((D19*3)+(E19*2)+F19)/6))</f>
        <v>2.1024458375050865E-2</v>
      </c>
    </row>
    <row r="20" spans="1:10">
      <c r="A20" s="23" t="s">
        <v>44</v>
      </c>
      <c r="B20" s="23" t="s">
        <v>120</v>
      </c>
      <c r="C20" s="23">
        <v>23</v>
      </c>
      <c r="D20" s="24">
        <f>SUMIFS(Data!$S:$S,Data!$A:$A,$B20,Data!$B:$B,D$1)</f>
        <v>1.6098170220722241E-2</v>
      </c>
      <c r="E20" s="26">
        <f>SUMIFS(Data!$S:$S,Data!$A:$A,$B20,Data!$B:$B,E$1)</f>
        <v>0</v>
      </c>
      <c r="F20" s="26">
        <f>SUMIFS(Data!$S:$S,Data!$A:$A,$B20,Data!$B:$B,F$1)</f>
        <v>0</v>
      </c>
      <c r="G20" s="24">
        <f>SUMIFS(Data!$S:$S,Data!$A:$A,$B20,Data!$B:$B,G$1)</f>
        <v>0</v>
      </c>
      <c r="H20" s="25">
        <f>IF(E20=0,D20,IF(F20=0,((D20*4)+(E20*2))/6,((D20*3)+(E20*2)+F20)/6))</f>
        <v>1.6098170220722241E-2</v>
      </c>
    </row>
    <row r="21" spans="1:10">
      <c r="A21" s="23" t="s">
        <v>44</v>
      </c>
      <c r="B21" s="23" t="s">
        <v>98</v>
      </c>
      <c r="C21" s="23">
        <v>27</v>
      </c>
      <c r="D21" s="24">
        <f>SUMIFS(Data!$S:$S,Data!$A:$A,$B21,Data!$B:$B,D$1)</f>
        <v>-0.13269717957204311</v>
      </c>
      <c r="E21" s="24">
        <f>SUMIFS(Data!$S:$S,Data!$A:$A,$B21,Data!$B:$B,E$1)</f>
        <v>0.30090807333842473</v>
      </c>
      <c r="F21" s="24">
        <f>SUMIFS(Data!$S:$S,Data!$A:$A,$B21,Data!$B:$B,F$1)</f>
        <v>0</v>
      </c>
      <c r="G21" s="24">
        <f>SUMIFS(Data!$S:$S,Data!$A:$A,$B21,Data!$B:$B,G$1)</f>
        <v>0.3685415594565648</v>
      </c>
      <c r="H21" s="25">
        <f>IF(E21=0,D21,IF(F21=0,((D21*4)+(E21*2))/6,((D21*3)+(E21*2)+F21)/6))</f>
        <v>1.1837904731446173E-2</v>
      </c>
    </row>
    <row r="22" spans="1:10">
      <c r="A22" s="23" t="s">
        <v>44</v>
      </c>
      <c r="B22" s="1" t="s">
        <v>94</v>
      </c>
      <c r="C22" s="1">
        <v>23</v>
      </c>
      <c r="D22" s="24">
        <f>SUMIFS(Data!$S:$S,Data!$A:$A,$B22,Data!$B:$B,D$1)</f>
        <v>4.6162968121939651E-2</v>
      </c>
      <c r="E22" s="24">
        <f>SUMIFS(Data!$S:$S,Data!$A:$A,$B22,Data!$B:$B,E$1)</f>
        <v>-0.29633538759889755</v>
      </c>
      <c r="F22" s="24">
        <f>SUMIFS(Data!$S:$S,Data!$A:$A,$B22,Data!$B:$B,F$1)</f>
        <v>0.41370609879401987</v>
      </c>
      <c r="G22" s="26">
        <f>SUMIFS(Data!$S:$S,Data!$A:$A,$B22,Data!$B:$B,G$1)</f>
        <v>0</v>
      </c>
      <c r="H22" s="25">
        <f>IF(E22=0,D22,IF(F22=0,((D22*4)+(E22*2))/6,((D22*3)+(E22*2)+F22)/6))</f>
        <v>-6.745962006326045E-3</v>
      </c>
    </row>
    <row r="23" spans="1:10">
      <c r="A23" s="32" t="s">
        <v>43</v>
      </c>
      <c r="B23" s="32" t="s">
        <v>114</v>
      </c>
      <c r="C23" s="32">
        <v>23</v>
      </c>
      <c r="D23" s="24">
        <f>SUMIFS(Data!$S:$S,Data!$A:$A,$B23,Data!$B:$B,D$1)</f>
        <v>-0.11082379665896691</v>
      </c>
      <c r="E23" s="24">
        <f>SUMIFS(Data!$S:$S,Data!$A:$A,$B23,Data!$B:$B,E$1)</f>
        <v>-2.1704228082599815E-2</v>
      </c>
      <c r="F23" s="24">
        <f>SUMIFS(Data!$S:$S,Data!$A:$A,$B23,Data!$B:$B,F$1)</f>
        <v>0.30657598413140474</v>
      </c>
      <c r="G23" s="26">
        <f>SUMIFS(Data!$S:$S,Data!$A:$A,$B23,Data!$B:$B,G$1)</f>
        <v>0</v>
      </c>
      <c r="H23" s="25">
        <f>IF(E23=0,D23,IF(F23=0,((D23*4)+(E23*2))/6,((D23*3)+(E23*2)+F23)/6))</f>
        <v>-1.1550643668449267E-2</v>
      </c>
    </row>
    <row r="24" spans="1:10">
      <c r="A24" s="23" t="s">
        <v>43</v>
      </c>
      <c r="B24" s="23" t="s">
        <v>111</v>
      </c>
      <c r="C24" s="23">
        <v>24</v>
      </c>
      <c r="D24" s="24">
        <f>SUMIFS(Data!$S:$S,Data!$A:$A,$B24,Data!$B:$B,D$1)</f>
        <v>-5.4035651840786743E-2</v>
      </c>
      <c r="E24" s="24">
        <f>SUMIFS(Data!$S:$S,Data!$A:$A,$B24,Data!$B:$B,E$1)</f>
        <v>1.0213062379260021E-2</v>
      </c>
      <c r="F24" s="24">
        <f>SUMIFS(Data!$S:$S,Data!$A:$A,$B24,Data!$B:$B,F$1)</f>
        <v>-1.5823015173764721E-2</v>
      </c>
      <c r="G24" s="26">
        <f>SUMIFS(Data!$S:$S,Data!$A:$A,$B24,Data!$B:$B,G$1)</f>
        <v>0</v>
      </c>
      <c r="H24" s="25">
        <f>IF(E24=0,D24,IF(F24=0,((D24*4)+(E24*2))/6,((D24*3)+(E24*2)+F24)/6))</f>
        <v>-2.625064098960082E-2</v>
      </c>
    </row>
    <row r="25" spans="1:10">
      <c r="A25" s="23" t="s">
        <v>44</v>
      </c>
      <c r="B25" s="1" t="s">
        <v>92</v>
      </c>
      <c r="C25" s="1">
        <v>24</v>
      </c>
      <c r="D25" s="24">
        <f>SUMIFS(Data!$S:$S,Data!$A:$A,$B25,Data!$B:$B,D$1)</f>
        <v>0</v>
      </c>
      <c r="E25" s="24">
        <f>SUMIFS(Data!$S:$S,Data!$A:$A,$B25,Data!$B:$B,E$1)</f>
        <v>-0.38604586508225536</v>
      </c>
      <c r="F25" s="24">
        <f>SUMIFS(Data!$S:$S,Data!$A:$A,$B25,Data!$B:$B,F$1)</f>
        <v>0.57258157832142653</v>
      </c>
      <c r="G25" s="24">
        <f>SUMIFS(Data!$S:$S,Data!$A:$A,$B25,Data!$B:$B,G$1)</f>
        <v>0.13253093328532506</v>
      </c>
      <c r="H25" s="25">
        <f>IF(E25=0,D25,IF(F25=0,((D25*4)+(E25*2))/6,((D25*3)+(E25*2)+F25)/6))</f>
        <v>-3.3251691973847364E-2</v>
      </c>
    </row>
    <row r="26" spans="1:10">
      <c r="A26" s="23" t="s">
        <v>44</v>
      </c>
      <c r="B26" s="23" t="s">
        <v>72</v>
      </c>
      <c r="C26" s="23">
        <v>27</v>
      </c>
      <c r="D26" s="24">
        <f>SUMIFS(Data!$S:$S,Data!$A:$A,$B26,Data!$B:$B,D$1)</f>
        <v>-0.55223283749133079</v>
      </c>
      <c r="E26" s="24">
        <f>SUMIFS(Data!$S:$S,Data!$A:$A,$B26,Data!$B:$B,E$1)</f>
        <v>0.88104271521669064</v>
      </c>
      <c r="F26" s="24">
        <f>SUMIFS(Data!$S:$S,Data!$A:$A,$B26,Data!$B:$B,F$1)</f>
        <v>-0.68457222789967265</v>
      </c>
      <c r="G26" s="26">
        <f>SUMIFS(Data!$S:$S,Data!$A:$A,$B26,Data!$B:$B,G$1)</f>
        <v>0</v>
      </c>
      <c r="H26" s="25">
        <f>IF(E26=0,D26,IF(F26=0,((D26*4)+(E26*2))/6,((D26*3)+(E26*2)+F26)/6))</f>
        <v>-9.6530884990047292E-2</v>
      </c>
    </row>
    <row r="27" spans="1:10">
      <c r="A27" s="1" t="s">
        <v>44</v>
      </c>
      <c r="B27" s="1" t="s">
        <v>101</v>
      </c>
      <c r="C27" s="1">
        <v>22</v>
      </c>
      <c r="D27" s="24">
        <f>SUMIFS(Data!$S:$S,Data!$A:$A,$B27,Data!$B:$B,D$1)</f>
        <v>-0.2270714922208647</v>
      </c>
      <c r="E27" s="24">
        <v>1E-10</v>
      </c>
      <c r="F27" s="24">
        <f>SUMIFS(Data!$S:$S,Data!$A:$A,$B27,Data!$B:$B,F$1)</f>
        <v>-0.10578443398305616</v>
      </c>
      <c r="G27" s="26">
        <f>SUMIFS(Data!$S:$S,Data!$A:$A,$B27,Data!$B:$B,G$1)</f>
        <v>0</v>
      </c>
      <c r="H27" s="25">
        <f>IF(E27=0,D27,IF(F27=0,((D27*4)+(E27*2))/6,((D27*3)+(E27*2)+F27)/6))</f>
        <v>-0.13116648507427503</v>
      </c>
    </row>
    <row r="28" spans="1:10">
      <c r="A28" s="23" t="s">
        <v>44</v>
      </c>
      <c r="B28" s="1" t="s">
        <v>86</v>
      </c>
      <c r="C28" s="1">
        <v>27</v>
      </c>
      <c r="D28" s="24">
        <f>SUMIFS(Data!$S:$S,Data!$A:$A,$B28,Data!$B:$B,D$1)</f>
        <v>-5.0145416698354928E-2</v>
      </c>
      <c r="E28" s="24">
        <f>SUMIFS(Data!$S:$S,Data!$A:$A,$B28,Data!$B:$B,E$1)</f>
        <v>-0.37792710576121308</v>
      </c>
      <c r="F28" s="24">
        <f>SUMIFS(Data!$S:$S,Data!$A:$A,$B28,Data!$B:$B,F$1)</f>
        <v>0</v>
      </c>
      <c r="G28" s="24">
        <f>SUMIFS(Data!$S:$S,Data!$A:$A,$B28,Data!$B:$B,G$1)</f>
        <v>-0.15934282979602271</v>
      </c>
      <c r="H28" s="25">
        <f>IF(E28=0,D28,IF(F28=0,((D28*4)+(E28*2))/6,((D28*3)+(E28*2)+F28)/6))</f>
        <v>-0.15940597971930764</v>
      </c>
    </row>
    <row r="29" spans="1:10">
      <c r="A29" s="23" t="s">
        <v>44</v>
      </c>
      <c r="B29" s="1" t="s">
        <v>79</v>
      </c>
      <c r="C29" s="1">
        <v>25</v>
      </c>
      <c r="D29" s="24">
        <f>SUMIFS(Data!$S:$S,Data!$A:$A,$B29,Data!$B:$B,D$1)</f>
        <v>-6.1319544073629551E-2</v>
      </c>
      <c r="E29" s="24">
        <f>SUMIFS(Data!$S:$S,Data!$A:$A,$B29,Data!$B:$B,E$1)</f>
        <v>-0.4629873326228916</v>
      </c>
      <c r="F29" s="24">
        <f>SUMIFS(Data!$S:$S,Data!$A:$A,$B29,Data!$B:$B,F$1)</f>
        <v>-1.0286458616737881E-2</v>
      </c>
      <c r="G29" s="26">
        <f>SUMIFS(Data!$S:$S,Data!$A:$A,$B29,Data!$B:$B,G$1)</f>
        <v>0</v>
      </c>
      <c r="H29" s="25">
        <f>IF(E29=0,D29,IF(F29=0,((D29*4)+(E29*2))/6,((D29*3)+(E29*2)+F29)/6))</f>
        <v>-0.18670329268056829</v>
      </c>
    </row>
    <row r="30" spans="1:10">
      <c r="A30" s="23" t="s">
        <v>43</v>
      </c>
      <c r="B30" s="23" t="s">
        <v>68</v>
      </c>
      <c r="C30" s="23">
        <v>22</v>
      </c>
      <c r="D30" s="24">
        <f>SUMIFS(Data!$S:$S,Data!$A:$A,$B30,Data!$B:$B,D$1)</f>
        <v>-4.3567371252165921E-2</v>
      </c>
      <c r="E30" s="24">
        <f>SUMIFS(Data!$S:$S,Data!$A:$A,$B30,Data!$B:$B,E$1)</f>
        <v>-0.48949190960267952</v>
      </c>
      <c r="F30" s="26">
        <f>SUMIFS(Data!$S:$S,Data!$A:$A,$B30,Data!$B:$B,F$1)</f>
        <v>0</v>
      </c>
      <c r="G30" s="26">
        <f>SUMIFS(Data!$S:$S,Data!$A:$A,$B30,Data!$B:$B,G$1)</f>
        <v>0</v>
      </c>
      <c r="H30" s="25">
        <f>IF(E30=0,D30,IF(F30=0,((D30*4)+(E30*2))/6,((D30*3)+(E30*2)+F30)/6))</f>
        <v>-0.19220888403567046</v>
      </c>
    </row>
    <row r="31" spans="1:10">
      <c r="A31" s="23" t="s">
        <v>43</v>
      </c>
      <c r="B31" s="23" t="s">
        <v>60</v>
      </c>
      <c r="C31" s="23">
        <v>22</v>
      </c>
      <c r="D31" s="24">
        <f>SUMIFS(Data!$S:$S,Data!$A:$A,$B31,Data!$B:$B,D$1)</f>
        <v>0</v>
      </c>
      <c r="E31" s="24">
        <f>SUMIFS(Data!$S:$S,Data!$A:$A,$B31,Data!$B:$B,E$1)</f>
        <v>-0.58268643229054495</v>
      </c>
      <c r="F31" s="24">
        <f>SUMIFS(Data!$S:$S,Data!$A:$A,$B31,Data!$B:$B,F$1)</f>
        <v>0</v>
      </c>
      <c r="G31" s="24">
        <f>SUMIFS(Data!$S:$S,Data!$A:$A,$B31,Data!$B:$B,G$1)</f>
        <v>0</v>
      </c>
      <c r="H31" s="25">
        <f>IF(E31=0,D31,IF(F31=0,((D31*4)+(E31*2))/6,((D31*3)+(E31*2)+F31)/6))</f>
        <v>-0.19422881076351498</v>
      </c>
    </row>
    <row r="32" spans="1:10">
      <c r="A32" s="23" t="s">
        <v>44</v>
      </c>
      <c r="B32" s="23" t="s">
        <v>74</v>
      </c>
      <c r="C32" s="23">
        <v>24</v>
      </c>
      <c r="D32" s="24">
        <f>SUMIFS(Data!$S:$S,Data!$A:$A,$B32,Data!$B:$B,D$1)</f>
        <v>-3.637501368529461E-2</v>
      </c>
      <c r="E32" s="24">
        <f>SUMIFS(Data!$S:$S,Data!$A:$A,$B32,Data!$B:$B,E$1)</f>
        <v>-0.58436265060978632</v>
      </c>
      <c r="F32" s="26">
        <f>SUMIFS(Data!$S:$S,Data!$A:$A,$B32,Data!$B:$B,F$1)</f>
        <v>0</v>
      </c>
      <c r="G32" s="26">
        <f>SUMIFS(Data!$S:$S,Data!$A:$A,$B32,Data!$B:$B,G$1)</f>
        <v>0</v>
      </c>
      <c r="H32" s="25">
        <f>IF(E32=0,D32,IF(F32=0,((D32*4)+(E32*2))/6,((D32*3)+(E32*2)+F32)/6))</f>
        <v>-0.21903755932679184</v>
      </c>
      <c r="J32" s="1" t="s">
        <v>42</v>
      </c>
    </row>
    <row r="33" spans="1:8">
      <c r="A33" s="23" t="s">
        <v>44</v>
      </c>
      <c r="B33" s="23" t="s">
        <v>102</v>
      </c>
      <c r="C33" s="23">
        <v>25</v>
      </c>
      <c r="D33" s="24">
        <f>SUMIFS(Data!$S:$S,Data!$A:$A,$B33,Data!$B:$B,D$1)</f>
        <v>-0.57109942656066259</v>
      </c>
      <c r="E33" s="24">
        <f>SUMIFS(Data!$S:$S,Data!$A:$A,$B33,Data!$B:$B,E$1)</f>
        <v>0.48023806965190052</v>
      </c>
      <c r="F33" s="24">
        <f>SUMIFS(Data!$S:$S,Data!$A:$A,$B33,Data!$B:$B,F$1)</f>
        <v>-0.64287643649751491</v>
      </c>
      <c r="G33" s="24">
        <f>SUMIFS(Data!$S:$S,Data!$A:$A,$B33,Data!$B:$B,G$1)</f>
        <v>-0.36579924620642273</v>
      </c>
      <c r="H33" s="25">
        <f>IF(E33=0,D33,IF(F33=0,((D33*4)+(E33*2))/6,((D33*3)+(E33*2)+F33)/6))</f>
        <v>-0.23261642947928363</v>
      </c>
    </row>
    <row r="34" spans="1:8">
      <c r="A34" s="23" t="s">
        <v>43</v>
      </c>
      <c r="B34" s="23" t="s">
        <v>108</v>
      </c>
      <c r="C34" s="23">
        <v>22</v>
      </c>
      <c r="D34" s="24">
        <f>SUMIFS(Data!$S:$S,Data!$A:$A,$B34,Data!$B:$B,D$1)</f>
        <v>-0.24504363890243558</v>
      </c>
      <c r="E34" s="26">
        <f>SUMIFS(Data!$S:$S,Data!$A:$A,$B34,Data!$B:$B,E$1)</f>
        <v>0</v>
      </c>
      <c r="F34" s="26">
        <f>SUMIFS(Data!$S:$S,Data!$A:$A,$B34,Data!$B:$B,F$1)</f>
        <v>0</v>
      </c>
      <c r="G34" s="24">
        <f>SUMIFS(Data!$S:$S,Data!$A:$A,$B34,Data!$B:$B,G$1)</f>
        <v>0</v>
      </c>
      <c r="H34" s="25">
        <f>IF(E34=0,D34,IF(F34=0,((D34*4)+(E34*2))/6,((D34*3)+(E34*2)+F34)/6))</f>
        <v>-0.24504363890243558</v>
      </c>
    </row>
    <row r="35" spans="1:8">
      <c r="A35" s="23" t="s">
        <v>43</v>
      </c>
      <c r="B35" s="23" t="s">
        <v>77</v>
      </c>
      <c r="C35" s="23">
        <v>23</v>
      </c>
      <c r="D35" s="24">
        <f>SUMIFS(Data!$S:$S,Data!$A:$A,$B35,Data!$B:$B,D$1)</f>
        <v>-0.2269892036112679</v>
      </c>
      <c r="E35" s="24">
        <f>SUMIFS(Data!$S:$S,Data!$A:$A,$B35,Data!$B:$B,E$1)</f>
        <v>-0.31132392536276948</v>
      </c>
      <c r="F35" s="24">
        <f>SUMIFS(Data!$S:$S,Data!$A:$A,$B35,Data!$B:$B,F$1)</f>
        <v>0</v>
      </c>
      <c r="G35" s="24">
        <f>SUMIFS(Data!$S:$S,Data!$A:$A,$B35,Data!$B:$B,G$1)</f>
        <v>0</v>
      </c>
      <c r="H35" s="25">
        <f>IF(E35=0,D35,IF(F35=0,((D35*4)+(E35*2))/6,((D35*3)+(E35*2)+F35)/6))</f>
        <v>-0.25510077752843507</v>
      </c>
    </row>
    <row r="36" spans="1:8">
      <c r="A36" s="23" t="s">
        <v>44</v>
      </c>
      <c r="B36" s="23" t="s">
        <v>76</v>
      </c>
      <c r="C36" s="23">
        <v>24</v>
      </c>
      <c r="D36" s="24">
        <f>SUMIFS(Data!$S:$S,Data!$A:$A,$B36,Data!$B:$B,D$1)</f>
        <v>1.9579893121792924E-2</v>
      </c>
      <c r="E36" s="24">
        <f>SUMIFS(Data!$S:$S,Data!$A:$A,$B36,Data!$B:$B,E$1)</f>
        <v>-0.35030541313885788</v>
      </c>
      <c r="F36" s="24">
        <f>SUMIFS(Data!$S:$S,Data!$A:$A,$B36,Data!$B:$B,F$1)</f>
        <v>-0.903952981901601</v>
      </c>
      <c r="G36" s="26">
        <f>SUMIFS(Data!$S:$S,Data!$A:$A,$B36,Data!$B:$B,G$1)</f>
        <v>0</v>
      </c>
      <c r="H36" s="25">
        <f>IF(E36=0,D36,IF(F36=0,((D36*4)+(E36*2))/6,((D36*3)+(E36*2)+F36)/6))</f>
        <v>-0.25763735480232303</v>
      </c>
    </row>
    <row r="37" spans="1:8">
      <c r="A37" s="23" t="s">
        <v>44</v>
      </c>
      <c r="B37" s="23" t="s">
        <v>126</v>
      </c>
      <c r="C37" s="23">
        <v>23</v>
      </c>
      <c r="D37" s="24">
        <f>SUMIFS(Data!$S:$S,Data!$A:$A,$B37,Data!$B:$B,D$1)</f>
        <v>-0.25763985344072671</v>
      </c>
      <c r="E37" s="26">
        <f>SUMIFS(Data!$S:$S,Data!$A:$A,$B37,Data!$B:$B,E$1)</f>
        <v>0</v>
      </c>
      <c r="F37" s="26">
        <f>SUMIFS(Data!$S:$S,Data!$A:$A,$B37,Data!$B:$B,F$1)</f>
        <v>0</v>
      </c>
      <c r="G37" s="26">
        <f>SUMIFS(Data!$S:$S,Data!$A:$A,$B37,Data!$B:$B,G$1)</f>
        <v>0</v>
      </c>
      <c r="H37" s="25">
        <f>IF(E37=0,D37,IF(F37=0,((D37*4)+(E37*2))/6,((D37*3)+(E37*2)+F37)/6))</f>
        <v>-0.25763985344072671</v>
      </c>
    </row>
    <row r="38" spans="1:8">
      <c r="A38" s="23" t="s">
        <v>43</v>
      </c>
      <c r="B38" s="23" t="s">
        <v>46</v>
      </c>
      <c r="C38" s="23">
        <v>29</v>
      </c>
      <c r="D38" s="24">
        <f>SUMIFS(Data!$S:$S,Data!$A:$A,$B38,Data!$B:$B,D$1)</f>
        <v>0</v>
      </c>
      <c r="E38" s="24">
        <f>SUMIFS(Data!$S:$S,Data!$A:$A,$B38,Data!$B:$B,E$1)</f>
        <v>-0.53906929028200534</v>
      </c>
      <c r="F38" s="24">
        <f>SUMIFS(Data!$S:$S,Data!$A:$A,$B38,Data!$B:$B,F$1)</f>
        <v>-0.56304042551380318</v>
      </c>
      <c r="G38" s="24">
        <f>SUMIFS(Data!$S:$S,Data!$A:$A,$B38,Data!$B:$B,G$1)</f>
        <v>-0.11660927348354766</v>
      </c>
      <c r="H38" s="25">
        <f>IF(E38=0,D38,IF(F38=0,((D38*4)+(E38*2))/6,((D38*3)+(E38*2)+F38)/6))</f>
        <v>-0.27352983434630235</v>
      </c>
    </row>
    <row r="39" spans="1:8">
      <c r="A39" s="23" t="s">
        <v>44</v>
      </c>
      <c r="B39" s="23" t="s">
        <v>123</v>
      </c>
      <c r="C39" s="23">
        <v>29</v>
      </c>
      <c r="D39" s="24">
        <f>SUMIFS(Data!$S:$S,Data!$A:$A,$B39,Data!$B:$B,D$1)</f>
        <v>-0.37352887766882659</v>
      </c>
      <c r="E39" s="24">
        <v>1E-10</v>
      </c>
      <c r="F39" s="24">
        <f>SUMIFS(Data!$S:$S,Data!$A:$A,$B39,Data!$B:$B,F$1)</f>
        <v>-0.91361260535217426</v>
      </c>
      <c r="G39" s="24">
        <f>SUMIFS(Data!$S:$S,Data!$A:$A,$B39,Data!$B:$B,G$1)</f>
        <v>0</v>
      </c>
      <c r="H39" s="25">
        <f>IF(E39=0,D39,IF(F39=0,((D39*4)+(E39*2))/6,((D39*3)+(E39*2)+F39)/6))</f>
        <v>-0.33903320635977563</v>
      </c>
    </row>
    <row r="40" spans="1:8">
      <c r="A40" s="23" t="s">
        <v>44</v>
      </c>
      <c r="B40" s="1" t="s">
        <v>91</v>
      </c>
      <c r="C40" s="1">
        <v>22</v>
      </c>
      <c r="D40" s="24">
        <f>SUMIFS(Data!$S:$S,Data!$A:$A,$B40,Data!$B:$B,D$1)</f>
        <v>-0.33255025973815749</v>
      </c>
      <c r="E40" s="24">
        <f>SUMIFS(Data!$S:$S,Data!$A:$A,$B40,Data!$B:$B,E$1)</f>
        <v>-0.36744406964421122</v>
      </c>
      <c r="F40" s="26">
        <f>SUMIFS(Data!$S:$S,Data!$A:$A,$B40,Data!$B:$B,F$1)</f>
        <v>0</v>
      </c>
      <c r="G40" s="26">
        <f>SUMIFS(Data!$S:$S,Data!$A:$A,$B40,Data!$B:$B,G$1)</f>
        <v>0</v>
      </c>
      <c r="H40" s="25">
        <f>IF(E40=0,D40,IF(F40=0,((D40*4)+(E40*2))/6,((D40*3)+(E40*2)+F40)/6))</f>
        <v>-0.34418152970684207</v>
      </c>
    </row>
    <row r="41" spans="1:8">
      <c r="A41" s="23" t="s">
        <v>44</v>
      </c>
      <c r="B41" s="23" t="s">
        <v>70</v>
      </c>
      <c r="C41" s="23">
        <v>25</v>
      </c>
      <c r="D41" s="24">
        <f>SUMIFS(Data!$S:$S,Data!$A:$A,$B41,Data!$B:$B,D$1)</f>
        <v>0</v>
      </c>
      <c r="E41" s="24">
        <f>SUMIFS(Data!$S:$S,Data!$A:$A,$B41,Data!$B:$B,E$1)</f>
        <v>-0.92958193298388103</v>
      </c>
      <c r="F41" s="24">
        <f>SUMIFS(Data!$S:$S,Data!$A:$A,$B41,Data!$B:$B,F$1)</f>
        <v>-0.20996567955684015</v>
      </c>
      <c r="G41" s="24">
        <f>SUMIFS(Data!$S:$S,Data!$A:$A,$B41,Data!$B:$B,G$1)</f>
        <v>-0.68237884488109879</v>
      </c>
      <c r="H41" s="25">
        <f>IF(E41=0,D41,IF(F41=0,((D41*4)+(E41*2))/6,((D41*3)+(E41*2)+F41)/6))</f>
        <v>-0.34485492425410036</v>
      </c>
    </row>
    <row r="42" spans="1:8">
      <c r="A42" s="23" t="s">
        <v>44</v>
      </c>
      <c r="B42" s="23" t="s">
        <v>121</v>
      </c>
      <c r="C42" s="23">
        <v>23</v>
      </c>
      <c r="D42" s="24">
        <f>SUMIFS(Data!$S:$S,Data!$A:$A,$B42,Data!$B:$B,D$1)</f>
        <v>-0.89700544884813405</v>
      </c>
      <c r="E42" s="24">
        <v>1E-10</v>
      </c>
      <c r="F42" s="24">
        <f>SUMIFS(Data!$S:$S,Data!$A:$A,$B42,Data!$B:$B,F$1)</f>
        <v>0.60636442404939495</v>
      </c>
      <c r="G42" s="24">
        <f>SUMIFS(Data!$S:$S,Data!$A:$A,$B42,Data!$B:$B,G$1)</f>
        <v>0</v>
      </c>
      <c r="H42" s="25">
        <f>IF(E42=0,D42,IF(F42=0,((D42*4)+(E42*2))/6,((D42*3)+(E42*2)+F42)/6))</f>
        <v>-0.3474419870491679</v>
      </c>
    </row>
    <row r="43" spans="1:8">
      <c r="A43" s="23" t="s">
        <v>43</v>
      </c>
      <c r="B43" s="23" t="s">
        <v>112</v>
      </c>
      <c r="C43" s="23">
        <v>22</v>
      </c>
      <c r="D43" s="24">
        <f>SUMIFS(Data!$S:$S,Data!$A:$A,$B43,Data!$B:$B,D$1)</f>
        <v>-0.35021551489115538</v>
      </c>
      <c r="E43" s="26">
        <f>SUMIFS(Data!$S:$S,Data!$A:$A,$B43,Data!$B:$B,E$1)</f>
        <v>0</v>
      </c>
      <c r="F43" s="26">
        <f>SUMIFS(Data!$S:$S,Data!$A:$A,$B43,Data!$B:$B,F$1)</f>
        <v>0</v>
      </c>
      <c r="G43" s="24">
        <f>SUMIFS(Data!$S:$S,Data!$A:$A,$B43,Data!$B:$B,G$1)</f>
        <v>0</v>
      </c>
      <c r="H43" s="25">
        <f>IF(E43=0,D43,IF(F43=0,((D43*4)+(E43*2))/6,((D43*3)+(E43*2)+F43)/6))</f>
        <v>-0.35021551489115538</v>
      </c>
    </row>
    <row r="44" spans="1:8">
      <c r="A44" s="23" t="s">
        <v>44</v>
      </c>
      <c r="B44" s="1" t="s">
        <v>118</v>
      </c>
      <c r="C44" s="1">
        <v>28</v>
      </c>
      <c r="D44" s="24">
        <f>SUMIFS(Data!$S:$S,Data!$A:$A,$B44,Data!$B:$B,D$1)</f>
        <v>-0.23285649564021421</v>
      </c>
      <c r="E44" s="24">
        <v>1E-8</v>
      </c>
      <c r="F44" s="24">
        <f>SUMIFS(Data!$S:$S,Data!$A:$A,$B44,Data!$B:$B,F$1)</f>
        <v>-1.4476184484571071</v>
      </c>
      <c r="G44" s="24">
        <f>SUMIFS(Data!$S:$S,Data!$A:$A,$B44,Data!$B:$B,G$1)</f>
        <v>0</v>
      </c>
      <c r="H44" s="25">
        <f>IF(E44=0,D44,IF(F44=0,((D44*4)+(E44*2))/6,((D44*3)+(E44*2)+F44)/6))</f>
        <v>-0.35769798589629165</v>
      </c>
    </row>
    <row r="45" spans="1:8">
      <c r="A45" s="23" t="s">
        <v>44</v>
      </c>
      <c r="B45" s="1" t="s">
        <v>95</v>
      </c>
      <c r="C45" s="1">
        <v>23</v>
      </c>
      <c r="D45" s="24">
        <f>SUMIFS(Data!$S:$S,Data!$A:$A,$B45,Data!$B:$B,D$1)</f>
        <v>0</v>
      </c>
      <c r="E45" s="24">
        <f>SUMIFS(Data!$S:$S,Data!$A:$A,$B45,Data!$B:$B,E$1)</f>
        <v>-1.3808026853917035</v>
      </c>
      <c r="F45" s="26">
        <f>SUMIFS(Data!$S:$S,Data!$A:$A,$B45,Data!$B:$B,F$1)</f>
        <v>0</v>
      </c>
      <c r="G45" s="26">
        <f>SUMIFS(Data!$S:$S,Data!$A:$A,$B45,Data!$B:$B,G$1)</f>
        <v>0</v>
      </c>
      <c r="H45" s="25">
        <f>IF(E45=0,D45,IF(F45=0,((D45*4)+(E45*2))/6,((D45*3)+(E45*2)+F45)/6))</f>
        <v>-0.46026756179723449</v>
      </c>
    </row>
    <row r="46" spans="1:8">
      <c r="A46" s="23" t="s">
        <v>44</v>
      </c>
      <c r="B46" s="23" t="s">
        <v>67</v>
      </c>
      <c r="C46" s="23">
        <v>24</v>
      </c>
      <c r="D46" s="24">
        <f>SUMIFS(Data!$S:$S,Data!$A:$A,$B46,Data!$B:$B,D$1)</f>
        <v>-0.7238904555789607</v>
      </c>
      <c r="E46" s="24">
        <f>SUMIFS(Data!$S:$S,Data!$A:$A,$B46,Data!$B:$B,E$1)</f>
        <v>-0.42840675624799979</v>
      </c>
      <c r="F46" s="26">
        <f>SUMIFS(Data!$S:$S,Data!$A:$A,$B46,Data!$B:$B,F$1)</f>
        <v>0</v>
      </c>
      <c r="G46" s="26">
        <v>1E-4</v>
      </c>
      <c r="H46" s="25">
        <f>IF(E46=0,D46,IF(F46=0,((D46*4)+(E46*2))/6,((D46*3)+(E46*2)+F46)/6))</f>
        <v>-0.62539588913530708</v>
      </c>
    </row>
    <row r="47" spans="1:8">
      <c r="A47" s="23" t="s">
        <v>44</v>
      </c>
      <c r="B47" s="23" t="s">
        <v>117</v>
      </c>
      <c r="C47" s="23">
        <v>22</v>
      </c>
      <c r="D47" s="24">
        <f>SUMIFS(Data!$S:$S,Data!$A:$A,$B47,Data!$B:$B,D$1)</f>
        <v>-0.63944974820219902</v>
      </c>
      <c r="E47" s="26">
        <f>SUMIFS(Data!$S:$S,Data!$A:$A,$B47,Data!$B:$B,E$1)</f>
        <v>0</v>
      </c>
      <c r="F47" s="26">
        <f>SUMIFS(Data!$S:$S,Data!$A:$A,$B47,Data!$B:$B,F$1)</f>
        <v>0</v>
      </c>
      <c r="G47" s="24">
        <f>SUMIFS(Data!$S:$S,Data!$A:$A,$B47,Data!$B:$B,G$1)</f>
        <v>0</v>
      </c>
      <c r="H47" s="25">
        <f>IF(E47=0,D47,IF(F47=0,((D47*4)+(E47*2))/6,((D47*3)+(E47*2)+F47)/6))</f>
        <v>-0.63944974820219902</v>
      </c>
    </row>
    <row r="48" spans="1:8">
      <c r="A48" s="23" t="s">
        <v>43</v>
      </c>
      <c r="B48" s="23" t="s">
        <v>115</v>
      </c>
      <c r="C48" s="23">
        <v>20</v>
      </c>
      <c r="D48" s="24">
        <f>SUMIFS(Data!$S:$S,Data!$A:$A,$B48,Data!$B:$B,D$1)</f>
        <v>-0.73936760903190524</v>
      </c>
      <c r="E48" s="24">
        <f>SUMIFS(Data!$S:$S,Data!$A:$A,$B48,Data!$B:$B,E$1)</f>
        <v>0</v>
      </c>
      <c r="F48" s="24">
        <f>SUMIFS(Data!$S:$S,Data!$A:$A,$B48,Data!$B:$B,F$1)</f>
        <v>0</v>
      </c>
      <c r="G48" s="24">
        <f>SUMIFS(Data!$S:$S,Data!$A:$A,$B48,Data!$B:$B,G$1)</f>
        <v>0</v>
      </c>
      <c r="H48" s="25">
        <f>IF(E48=0,D48,IF(F48=0,((D48*4)+(E48*2))/6,((D48*3)+(E48*2)+F48)/6))</f>
        <v>-0.73936760903190524</v>
      </c>
    </row>
    <row r="49" spans="1:8">
      <c r="A49" s="23" t="s">
        <v>44</v>
      </c>
      <c r="B49" s="1" t="s">
        <v>122</v>
      </c>
      <c r="C49" s="1">
        <v>23</v>
      </c>
      <c r="D49" s="24">
        <f>SUMIFS(Data!$S:$S,Data!$A:$A,$B49,Data!$B:$B,D$1)</f>
        <v>-0.87910583694444366</v>
      </c>
      <c r="E49" s="26">
        <f>SUMIFS(Data!$S:$S,Data!$A:$A,$B49,Data!$B:$B,E$1)</f>
        <v>0</v>
      </c>
      <c r="F49" s="26">
        <f>SUMIFS(Data!$S:$S,Data!$A:$A,$B49,Data!$B:$B,F$1)</f>
        <v>0</v>
      </c>
      <c r="G49" s="24">
        <f>SUMIFS(Data!$S:$S,Data!$A:$A,$B49,Data!$B:$B,G$1)</f>
        <v>0</v>
      </c>
      <c r="H49" s="25">
        <f>IF(E49=0,D49,IF(F49=0,((D49*4)+(E49*2))/6,((D49*3)+(E49*2)+F49)/6))</f>
        <v>-0.87910583694444366</v>
      </c>
    </row>
    <row r="50" spans="1:8">
      <c r="A50" s="23" t="s">
        <v>44</v>
      </c>
      <c r="B50" s="23" t="s">
        <v>73</v>
      </c>
      <c r="C50" s="23">
        <v>25</v>
      </c>
      <c r="D50" s="24">
        <f>SUMIFS(Data!$S:$S,Data!$A:$A,$B50,Data!$B:$B,D$1)</f>
        <v>-0.82843522877082731</v>
      </c>
      <c r="E50" s="24">
        <f>SUMIFS(Data!$S:$S,Data!$A:$A,$B50,Data!$B:$B,E$1)</f>
        <v>-1.0793848578274341</v>
      </c>
      <c r="F50" s="24">
        <f>SUMIFS(Data!$S:$S,Data!$A:$A,$B50,Data!$B:$B,F$1)</f>
        <v>-0.82777878590121179</v>
      </c>
      <c r="G50" s="26">
        <f>SUMIFS(Data!$S:$S,Data!$A:$A,$B50,Data!$B:$B,G$1)</f>
        <v>0</v>
      </c>
      <c r="H50" s="25">
        <f>IF(E50=0,D50,IF(F50=0,((D50*4)+(E50*2))/6,((D50*3)+(E50*2)+F50)/6))</f>
        <v>-0.91197569797809364</v>
      </c>
    </row>
    <row r="51" spans="1:8">
      <c r="A51" s="1" t="s">
        <v>44</v>
      </c>
      <c r="B51" s="1" t="s">
        <v>116</v>
      </c>
      <c r="C51" s="1">
        <v>25</v>
      </c>
      <c r="D51" s="24">
        <f>SUMIFS(Data!$S:$S,Data!$A:$A,$B51,Data!$B:$B,D$1)</f>
        <v>-0.92593335619633454</v>
      </c>
      <c r="E51" s="26">
        <f>SUMIFS(Data!$S:$S,Data!$A:$A,$B51,Data!$B:$B,E$1)</f>
        <v>0</v>
      </c>
      <c r="F51" s="26">
        <f>SUMIFS(Data!$S:$S,Data!$A:$A,$B51,Data!$B:$B,F$1)</f>
        <v>0</v>
      </c>
      <c r="G51" s="26">
        <f>SUMIFS(Data!$S:$S,Data!$A:$A,$B51,Data!$B:$B,G$1)</f>
        <v>0</v>
      </c>
      <c r="H51" s="25">
        <f>IF(E51=0,D51,IF(F51=0,((D51*4)+(E51*2))/6,((D51*3)+(E51*2)+F51)/6))</f>
        <v>-0.92593335619633454</v>
      </c>
    </row>
    <row r="52" spans="1:8">
      <c r="A52" s="23" t="s">
        <v>44</v>
      </c>
      <c r="B52" s="23" t="s">
        <v>124</v>
      </c>
      <c r="C52" s="23">
        <v>23</v>
      </c>
      <c r="D52" s="24">
        <f>SUMIFS(Data!$S:$S,Data!$A:$A,$B52,Data!$B:$B,D$1)</f>
        <v>-1.1054548557331643</v>
      </c>
      <c r="E52" s="26">
        <f>SUMIFS(Data!$S:$S,Data!$A:$A,$B52,Data!$B:$B,E$1)</f>
        <v>0</v>
      </c>
      <c r="F52" s="26">
        <f>SUMIFS(Data!$S:$S,Data!$A:$A,$B52,Data!$B:$B,F$1)</f>
        <v>0</v>
      </c>
      <c r="G52" s="24">
        <f>SUMIFS(Data!$S:$S,Data!$A:$A,$B52,Data!$B:$B,G$1)</f>
        <v>0</v>
      </c>
      <c r="H52" s="25">
        <f>IF(E52=0,D52,IF(F52=0,((D52*4)+(E52*2))/6,((D52*3)+(E52*2)+F52)/6))</f>
        <v>-1.1054548557331643</v>
      </c>
    </row>
  </sheetData>
  <sortState ref="A2:H33">
    <sortCondition descending="1" ref="H2:H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0"/>
  <sheetViews>
    <sheetView workbookViewId="0">
      <pane ySplit="1" topLeftCell="A2" activePane="bottomLeft" state="frozen"/>
      <selection pane="bottomLeft" activeCell="A129" sqref="A129"/>
    </sheetView>
  </sheetViews>
  <sheetFormatPr defaultRowHeight="15"/>
  <cols>
    <col min="1" max="1" width="21.140625" style="1" bestFit="1" customWidth="1"/>
    <col min="2" max="2" width="9.140625" style="1"/>
    <col min="3" max="3" width="0" style="1" hidden="1" customWidth="1"/>
    <col min="4" max="4" width="10.140625" style="2" customWidth="1"/>
    <col min="5" max="5" width="9.85546875" style="2" bestFit="1" customWidth="1"/>
    <col min="6" max="6" width="9.85546875" style="2" customWidth="1"/>
    <col min="7" max="7" width="9.85546875" style="1" bestFit="1" customWidth="1"/>
    <col min="8" max="8" width="10.140625" style="1" bestFit="1" customWidth="1"/>
    <col min="9" max="9" width="11.42578125" style="1" bestFit="1" customWidth="1"/>
    <col min="10" max="10" width="14" style="1" bestFit="1" customWidth="1"/>
    <col min="11" max="11" width="14.28515625" style="2" bestFit="1" customWidth="1"/>
    <col min="12" max="12" width="13.7109375" style="2" bestFit="1" customWidth="1"/>
    <col min="13" max="13" width="13.7109375" style="2" customWidth="1"/>
    <col min="14" max="16" width="9.140625" style="1"/>
    <col min="17" max="17" width="9.140625" style="14"/>
    <col min="18" max="18" width="9.140625" style="9"/>
    <col min="19" max="19" width="13.5703125" style="7" customWidth="1"/>
    <col min="20" max="16384" width="9.140625" style="1"/>
  </cols>
  <sheetData>
    <row r="1" spans="1:19">
      <c r="A1" s="16" t="s">
        <v>20</v>
      </c>
      <c r="B1" s="16" t="s">
        <v>22</v>
      </c>
      <c r="C1" s="16" t="s">
        <v>21</v>
      </c>
      <c r="D1" s="17" t="s">
        <v>28</v>
      </c>
      <c r="E1" s="17" t="s">
        <v>29</v>
      </c>
      <c r="F1" s="17" t="s">
        <v>49</v>
      </c>
      <c r="G1" s="16" t="s">
        <v>30</v>
      </c>
      <c r="H1" s="16" t="s">
        <v>0</v>
      </c>
      <c r="I1" s="16" t="s">
        <v>31</v>
      </c>
      <c r="J1" s="16" t="s">
        <v>32</v>
      </c>
      <c r="K1" s="17" t="s">
        <v>33</v>
      </c>
      <c r="L1" s="17" t="s">
        <v>34</v>
      </c>
      <c r="M1" s="17" t="s">
        <v>50</v>
      </c>
      <c r="N1" s="16" t="s">
        <v>9</v>
      </c>
      <c r="O1" s="16" t="s">
        <v>10</v>
      </c>
      <c r="P1" s="16" t="s">
        <v>52</v>
      </c>
      <c r="Q1" s="18" t="s">
        <v>35</v>
      </c>
      <c r="R1" s="19" t="s">
        <v>36</v>
      </c>
      <c r="S1" s="20" t="s">
        <v>23</v>
      </c>
    </row>
    <row r="2" spans="1:19">
      <c r="A2" s="23" t="s">
        <v>123</v>
      </c>
      <c r="B2" s="23">
        <v>2012</v>
      </c>
      <c r="C2" s="23"/>
      <c r="D2" s="31">
        <v>0.39300000000000002</v>
      </c>
      <c r="E2" s="31">
        <v>0.436</v>
      </c>
      <c r="F2" s="31">
        <v>3.23</v>
      </c>
      <c r="G2" s="23" t="s">
        <v>44</v>
      </c>
      <c r="H2" s="23">
        <v>27.6</v>
      </c>
      <c r="I2" s="23" t="s">
        <v>16</v>
      </c>
      <c r="J2" s="1">
        <f>VLOOKUP(I2,'Level Averages'!A:E,4,FALSE)</f>
        <v>24.3</v>
      </c>
      <c r="K2" s="2">
        <f>VLOOKUP(I2,'Level Averages'!G:K,5,FALSE)</f>
        <v>0.32966666666666666</v>
      </c>
      <c r="L2" s="2">
        <f>VLOOKUP(I2,'Level Averages'!M:Q,5,FALSE)</f>
        <v>0.39133333333333331</v>
      </c>
      <c r="M2" s="2">
        <f>VLOOKUP(I2,'Level Averages'!V:Z,5,FALSE)</f>
        <v>7.6000000000000005</v>
      </c>
      <c r="N2" s="2">
        <f t="shared" ref="N2:N3" si="0">(LN(D2)-LN(K2))*1.8</f>
        <v>0.31630962404638585</v>
      </c>
      <c r="O2" s="2">
        <f t="shared" ref="O2:O3" si="1">LN(E2)-LN(L2)</f>
        <v>0.10808253162910231</v>
      </c>
      <c r="P2" s="2">
        <f t="shared" ref="P2:P3" si="2">(LN(F2)-LN(M2))/2</f>
        <v>-0.42783305502886027</v>
      </c>
      <c r="Q2" s="15">
        <f>VLOOKUP(H2-J2,'Level Averages'!S:T,2,TRUE)</f>
        <v>-0.375</v>
      </c>
      <c r="R2" s="9">
        <f>VLOOKUP(G2,'Positional Adjustments'!A:B,2,FALSE)</f>
        <v>-0.6</v>
      </c>
      <c r="S2" s="8">
        <f t="shared" ref="S2:S3" si="3">(-N2-O2+P2+Q2+R2)/2</f>
        <v>-0.91361260535217426</v>
      </c>
    </row>
    <row r="3" spans="1:19">
      <c r="A3" s="23" t="s">
        <v>123</v>
      </c>
      <c r="B3" s="23">
        <v>2014</v>
      </c>
      <c r="C3" s="23"/>
      <c r="D3" s="31">
        <v>0.29099999999999998</v>
      </c>
      <c r="E3" s="31">
        <v>0.37</v>
      </c>
      <c r="F3" s="31">
        <v>6.84</v>
      </c>
      <c r="G3" s="23" t="s">
        <v>44</v>
      </c>
      <c r="H3" s="23">
        <v>29.6</v>
      </c>
      <c r="I3" s="23" t="s">
        <v>16</v>
      </c>
      <c r="J3" s="1">
        <f>VLOOKUP(I3,'Level Averages'!A:E,4,FALSE)</f>
        <v>24.3</v>
      </c>
      <c r="K3" s="2">
        <f>VLOOKUP(I3,'Level Averages'!G:K,5,FALSE)</f>
        <v>0.32966666666666666</v>
      </c>
      <c r="L3" s="2">
        <f>VLOOKUP(I3,'Level Averages'!M:Q,5,FALSE)</f>
        <v>0.39133333333333331</v>
      </c>
      <c r="M3" s="2">
        <f>VLOOKUP(I3,'Level Averages'!V:Z,5,FALSE)</f>
        <v>7.6000000000000005</v>
      </c>
      <c r="N3" s="2">
        <f t="shared" si="0"/>
        <v>-0.22456579640959823</v>
      </c>
      <c r="O3" s="2">
        <f t="shared" si="1"/>
        <v>-5.6056706081661911E-2</v>
      </c>
      <c r="P3" s="2">
        <f t="shared" si="2"/>
        <v>-5.2680257828913279E-2</v>
      </c>
      <c r="Q3" s="15">
        <f>VLOOKUP(H3-J3,'Level Averages'!S:T,2,TRUE)</f>
        <v>-0.375</v>
      </c>
      <c r="R3" s="9">
        <f>VLOOKUP(G3,'Positional Adjustments'!A:B,2,FALSE)</f>
        <v>-0.6</v>
      </c>
      <c r="S3" s="8">
        <f t="shared" si="3"/>
        <v>-0.37352887766882659</v>
      </c>
    </row>
    <row r="4" spans="1:19">
      <c r="A4" s="23" t="s">
        <v>109</v>
      </c>
      <c r="B4" s="23">
        <v>2014</v>
      </c>
      <c r="C4" s="23"/>
      <c r="D4" s="31">
        <v>0.28599999999999998</v>
      </c>
      <c r="E4" s="31">
        <v>0.43099999999999999</v>
      </c>
      <c r="F4" s="31">
        <v>7.5</v>
      </c>
      <c r="G4" s="23" t="s">
        <v>43</v>
      </c>
      <c r="H4" s="23">
        <v>22.3</v>
      </c>
      <c r="I4" s="23" t="s">
        <v>12</v>
      </c>
      <c r="J4" s="1">
        <f>VLOOKUP(I4,'Level Averages'!A:E,4,FALSE)</f>
        <v>22.8</v>
      </c>
      <c r="K4" s="2">
        <f>VLOOKUP(I4,'Level Averages'!G:K,5,FALSE)</f>
        <v>0.32700000000000001</v>
      </c>
      <c r="L4" s="2">
        <f>VLOOKUP(I4,'Level Averages'!M:Q,5,FALSE)</f>
        <v>0.38300000000000001</v>
      </c>
      <c r="M4" s="2">
        <f>VLOOKUP(I4,'Level Averages'!V:Z,5,FALSE)</f>
        <v>7.5333333333333341</v>
      </c>
      <c r="N4" s="2">
        <f t="shared" ref="N4:N5" si="4">(LN(D4)-LN(K4))*1.8</f>
        <v>-0.24114304813932158</v>
      </c>
      <c r="O4" s="2">
        <f t="shared" ref="O4:O5" si="5">LN(E4)-LN(L4)</f>
        <v>0.11807310092310175</v>
      </c>
      <c r="P4" s="2">
        <f t="shared" ref="P4:P5" si="6">(LN(F4)-LN(M4))/2</f>
        <v>-2.2172985339330431E-3</v>
      </c>
      <c r="Q4" s="15">
        <f>VLOOKUP(H4-J4,'Level Averages'!S:T,2,TRUE)</f>
        <v>0.05</v>
      </c>
      <c r="R4" s="9">
        <f>VLOOKUP(G4,'Positional Adjustments'!A:B,2,FALSE)</f>
        <v>0</v>
      </c>
      <c r="S4" s="8">
        <f>(-N4-O4+P4+Q4+R4)/2</f>
        <v>8.5426324341143389E-2</v>
      </c>
    </row>
    <row r="5" spans="1:19">
      <c r="A5" s="23" t="s">
        <v>109</v>
      </c>
      <c r="B5" s="23">
        <v>2014</v>
      </c>
      <c r="C5" s="23"/>
      <c r="D5" s="31">
        <v>0.28599999999999998</v>
      </c>
      <c r="E5" s="31">
        <v>0.32500000000000001</v>
      </c>
      <c r="F5" s="31">
        <v>11.28</v>
      </c>
      <c r="G5" s="23" t="s">
        <v>43</v>
      </c>
      <c r="H5" s="23">
        <v>22.3</v>
      </c>
      <c r="I5" s="23" t="s">
        <v>14</v>
      </c>
      <c r="J5" s="1">
        <f>VLOOKUP(I5,'Level Averages'!A:E,4,FALSE)</f>
        <v>21.6</v>
      </c>
      <c r="K5" s="2">
        <f>VLOOKUP(I5,'Level Averages'!G:K,5,FALSE)</f>
        <v>0.32566666666666666</v>
      </c>
      <c r="L5" s="2">
        <f>VLOOKUP(I5,'Level Averages'!M:Q,5,FALSE)</f>
        <v>0.3746666666666667</v>
      </c>
      <c r="M5" s="2">
        <f>VLOOKUP(I5,'Level Averages'!V:Z,5,FALSE)</f>
        <v>7.7</v>
      </c>
      <c r="N5" s="2">
        <f t="shared" si="4"/>
        <v>-0.23378859459867671</v>
      </c>
      <c r="O5" s="2">
        <f t="shared" si="5"/>
        <v>-0.14221155945578923</v>
      </c>
      <c r="P5" s="2">
        <f t="shared" si="6"/>
        <v>0.1909054586051373</v>
      </c>
      <c r="Q5" s="15">
        <f>VLOOKUP(H5-J5,'Level Averages'!S:T,2,TRUE)</f>
        <v>-0.05</v>
      </c>
      <c r="R5" s="9">
        <f>VLOOKUP(G5,'Positional Adjustments'!A:B,2,FALSE)</f>
        <v>0</v>
      </c>
      <c r="S5" s="8">
        <f>(-N5-O5+P5+Q5+R5)/2</f>
        <v>0.25845280632980161</v>
      </c>
    </row>
    <row r="6" spans="1:19">
      <c r="A6" s="23" t="s">
        <v>117</v>
      </c>
      <c r="B6" s="23">
        <v>2014</v>
      </c>
      <c r="C6" s="23"/>
      <c r="D6" s="31">
        <v>0.38600000000000001</v>
      </c>
      <c r="E6" s="31">
        <v>0.47399999999999998</v>
      </c>
      <c r="F6" s="31">
        <v>6.46</v>
      </c>
      <c r="G6" s="23" t="s">
        <v>44</v>
      </c>
      <c r="H6" s="23">
        <v>22.4</v>
      </c>
      <c r="I6" s="23" t="s">
        <v>14</v>
      </c>
      <c r="J6" s="1">
        <f>VLOOKUP(I6,'Level Averages'!A:E,4,FALSE)</f>
        <v>21.6</v>
      </c>
      <c r="K6" s="2">
        <f>VLOOKUP(I6,'Level Averages'!G:K,5,FALSE)</f>
        <v>0.32566666666666666</v>
      </c>
      <c r="L6" s="2">
        <f>VLOOKUP(I6,'Level Averages'!M:Q,5,FALSE)</f>
        <v>0.3746666666666667</v>
      </c>
      <c r="M6" s="2">
        <f>VLOOKUP(I6,'Level Averages'!V:Z,5,FALSE)</f>
        <v>7.7</v>
      </c>
      <c r="N6" s="2">
        <f t="shared" ref="N6" si="7">(LN(D6)-LN(K6))*1.8</f>
        <v>0.30593341096228427</v>
      </c>
      <c r="O6" s="2">
        <f t="shared" ref="O6" si="8">LN(E6)-LN(L6)</f>
        <v>0.2351705799095497</v>
      </c>
      <c r="P6" s="2">
        <f t="shared" ref="P6" si="9">(LN(F6)-LN(M6))/2</f>
        <v>-8.7795505532563878E-2</v>
      </c>
      <c r="Q6" s="15">
        <f>VLOOKUP(H6-J6,'Level Averages'!S:T,2,TRUE)</f>
        <v>-0.05</v>
      </c>
      <c r="R6" s="9">
        <f>VLOOKUP(G6,'Positional Adjustments'!A:B,2,FALSE)</f>
        <v>-0.6</v>
      </c>
      <c r="S6" s="8">
        <f>(-N6-O6+P6+Q6+R6)/2</f>
        <v>-0.63944974820219902</v>
      </c>
    </row>
    <row r="7" spans="1:19">
      <c r="A7" s="22" t="s">
        <v>86</v>
      </c>
      <c r="B7" s="22">
        <v>2013</v>
      </c>
      <c r="C7" s="22"/>
      <c r="D7" s="21">
        <v>0.316</v>
      </c>
      <c r="E7" s="21">
        <v>0.33700000000000002</v>
      </c>
      <c r="F7" s="21">
        <v>12.44</v>
      </c>
      <c r="G7" s="22" t="s">
        <v>44</v>
      </c>
      <c r="H7" s="22">
        <v>26.9</v>
      </c>
      <c r="I7" s="22" t="s">
        <v>16</v>
      </c>
      <c r="J7" s="1">
        <f>VLOOKUP(I7,'Level Averages'!A:E,4,FALSE)</f>
        <v>24.3</v>
      </c>
      <c r="K7" s="2">
        <f>VLOOKUP(I7,'Level Averages'!G:K,5,FALSE)</f>
        <v>0.32966666666666666</v>
      </c>
      <c r="L7" s="2">
        <f>VLOOKUP(I7,'Level Averages'!M:Q,5,FALSE)</f>
        <v>0.39133333333333331</v>
      </c>
      <c r="M7" s="2">
        <f>VLOOKUP(I7,'Level Averages'!V:Z,5,FALSE)</f>
        <v>7.6000000000000005</v>
      </c>
      <c r="N7" s="2">
        <f t="shared" ref="N7:N49" si="10">(LN(D7)-LN(K7))*1.8</f>
        <v>-7.6211692861842775E-2</v>
      </c>
      <c r="O7" s="2">
        <f t="shared" ref="O7:O49" si="11">LN(E7)-LN(L7)</f>
        <v>-0.14947678136757026</v>
      </c>
      <c r="P7" s="2">
        <f t="shared" ref="P7:P13" si="12">(LN(F7)-LN(M7))/2</f>
        <v>0.24638442000937388</v>
      </c>
      <c r="Q7" s="15">
        <f>VLOOKUP(H7-J7,'Level Averages'!S:T,2,TRUE)</f>
        <v>-0.25</v>
      </c>
      <c r="R7" s="9">
        <f>VLOOKUP(G7,'Positional Adjustments'!A:B,2,FALSE)</f>
        <v>-0.6</v>
      </c>
      <c r="S7" s="8">
        <f>-N7-O7+P7+Q7+R7</f>
        <v>-0.37792710576121308</v>
      </c>
    </row>
    <row r="8" spans="1:19">
      <c r="A8" s="22" t="s">
        <v>86</v>
      </c>
      <c r="B8" s="22">
        <v>2011</v>
      </c>
      <c r="C8" s="22"/>
      <c r="D8" s="21">
        <v>0.36199999999999999</v>
      </c>
      <c r="E8" s="21">
        <v>0.39400000000000002</v>
      </c>
      <c r="F8" s="21">
        <v>8.67</v>
      </c>
      <c r="G8" s="22" t="s">
        <v>43</v>
      </c>
      <c r="H8" s="22">
        <v>24.9</v>
      </c>
      <c r="I8" s="22" t="s">
        <v>16</v>
      </c>
      <c r="J8" s="1">
        <f>VLOOKUP(I8,'Level Averages'!A:E,4,FALSE)</f>
        <v>24.3</v>
      </c>
      <c r="K8" s="2">
        <f>VLOOKUP(I8,'Level Averages'!G:K,5,FALSE)</f>
        <v>0.32966666666666666</v>
      </c>
      <c r="L8" s="2">
        <f>VLOOKUP(I8,'Level Averages'!M:Q,5,FALSE)</f>
        <v>0.39133333333333331</v>
      </c>
      <c r="M8" s="2">
        <f>VLOOKUP(I8,'Level Averages'!V:Z,5,FALSE)</f>
        <v>7.6000000000000005</v>
      </c>
      <c r="N8" s="2">
        <f t="shared" si="10"/>
        <v>0.16841190396810335</v>
      </c>
      <c r="O8" s="2">
        <f t="shared" si="11"/>
        <v>6.7911975780018397E-3</v>
      </c>
      <c r="P8" s="2">
        <f t="shared" si="12"/>
        <v>6.5860271750082466E-2</v>
      </c>
      <c r="Q8" s="15">
        <f>VLOOKUP(H8-J8,'Level Averages'!S:T,2,TRUE)</f>
        <v>-0.05</v>
      </c>
      <c r="R8" s="9">
        <f>VLOOKUP(G8,'Positional Adjustments'!A:B,2,FALSE)</f>
        <v>0</v>
      </c>
      <c r="S8" s="8">
        <f>-N8-O8+P8+Q8+R8</f>
        <v>-0.15934282979602271</v>
      </c>
    </row>
    <row r="9" spans="1:19">
      <c r="A9" s="22" t="s">
        <v>86</v>
      </c>
      <c r="B9" s="22">
        <v>2014</v>
      </c>
      <c r="C9" s="22"/>
      <c r="D9" s="21">
        <v>0.26500000000000001</v>
      </c>
      <c r="E9" s="21">
        <v>0.30099999999999999</v>
      </c>
      <c r="F9" s="21">
        <v>8.0299999999999994</v>
      </c>
      <c r="G9" s="22" t="s">
        <v>44</v>
      </c>
      <c r="H9" s="22">
        <v>27.8</v>
      </c>
      <c r="I9" s="22" t="s">
        <v>17</v>
      </c>
      <c r="J9" s="1">
        <f>VLOOKUP(I9,'Level Averages'!A:E,4,FALSE)</f>
        <v>26.8</v>
      </c>
      <c r="K9" s="2">
        <f>VLOOKUP(I9,'Level Averages'!G:K,5,FALSE)</f>
        <v>0.32833333333333331</v>
      </c>
      <c r="L9" s="2">
        <f>VLOOKUP(I9,'Level Averages'!M:Q,5,FALSE)</f>
        <v>0.39100000000000001</v>
      </c>
      <c r="M9" s="2">
        <f>VLOOKUP(I9,'Level Averages'!V:Z,5,FALSE)</f>
        <v>7.6000000000000005</v>
      </c>
      <c r="N9" s="2">
        <f t="shared" ref="N9" si="13">(LN(D9)-LN(K9))*1.8</f>
        <v>-0.38573914773196255</v>
      </c>
      <c r="O9" s="2">
        <f t="shared" ref="O9" si="14">LN(E9)-LN(L9)</f>
        <v>-0.26159729523649022</v>
      </c>
      <c r="P9" s="2">
        <f t="shared" si="12"/>
        <v>2.7518140333192331E-2</v>
      </c>
      <c r="Q9" s="15">
        <f>VLOOKUP(H9-J9,'Level Averages'!S:T,2,TRUE)</f>
        <v>-0.125</v>
      </c>
      <c r="R9" s="9">
        <f>VLOOKUP(G9,'Positional Adjustments'!A:B,2,FALSE)</f>
        <v>-0.6</v>
      </c>
      <c r="S9" s="8">
        <f>-N9-O9+P9+Q9+R9</f>
        <v>-5.0145416698354928E-2</v>
      </c>
    </row>
    <row r="10" spans="1:19">
      <c r="A10" s="22" t="s">
        <v>119</v>
      </c>
      <c r="B10" s="22">
        <v>2014</v>
      </c>
      <c r="C10" s="22"/>
      <c r="D10" s="21">
        <v>0.26900000000000002</v>
      </c>
      <c r="E10" s="21">
        <v>0.23300000000000001</v>
      </c>
      <c r="F10" s="21">
        <v>15.57</v>
      </c>
      <c r="G10" s="22" t="s">
        <v>44</v>
      </c>
      <c r="H10" s="22">
        <v>22.8</v>
      </c>
      <c r="I10" s="22" t="s">
        <v>14</v>
      </c>
      <c r="J10" s="1">
        <f>VLOOKUP(I10,'Level Averages'!A:E,4,FALSE)</f>
        <v>21.6</v>
      </c>
      <c r="K10" s="2">
        <f>VLOOKUP(I10,'Level Averages'!G:K,5,FALSE)</f>
        <v>0.32566666666666666</v>
      </c>
      <c r="L10" s="2">
        <f>VLOOKUP(I10,'Level Averages'!M:Q,5,FALSE)</f>
        <v>0.3746666666666667</v>
      </c>
      <c r="M10" s="2">
        <f>VLOOKUP(I10,'Level Averages'!V:Z,5,FALSE)</f>
        <v>7.7</v>
      </c>
      <c r="N10" s="2">
        <f t="shared" ref="N10" si="15">(LN(D10)-LN(K10))*1.8</f>
        <v>-0.34409337079110108</v>
      </c>
      <c r="O10" s="2">
        <f t="shared" ref="O10" si="16">LN(E10)-LN(L10)</f>
        <v>-0.47499828821982615</v>
      </c>
      <c r="P10" s="2">
        <f t="shared" si="12"/>
        <v>0.35206282849313442</v>
      </c>
      <c r="Q10" s="15">
        <f>VLOOKUP(H10-J10,'Level Averages'!S:T,2,TRUE)</f>
        <v>-0.125</v>
      </c>
      <c r="R10" s="9">
        <f>VLOOKUP(G10,'Positional Adjustments'!A:B,2,FALSE)</f>
        <v>-0.6</v>
      </c>
      <c r="S10" s="8">
        <f>-N10-O10+P10+Q10+R10</f>
        <v>0.44615448750406161</v>
      </c>
    </row>
    <row r="11" spans="1:19">
      <c r="A11" s="1" t="s">
        <v>91</v>
      </c>
      <c r="B11" s="1">
        <v>2013</v>
      </c>
      <c r="D11" s="2">
        <v>0.29399999999999998</v>
      </c>
      <c r="E11" s="2">
        <v>0.36799999999999999</v>
      </c>
      <c r="F11" s="2">
        <v>10.130000000000001</v>
      </c>
      <c r="G11" s="1" t="s">
        <v>44</v>
      </c>
      <c r="H11" s="1">
        <v>21.7</v>
      </c>
      <c r="I11" s="1" t="s">
        <v>12</v>
      </c>
      <c r="J11" s="1">
        <f>VLOOKUP(I11,'Level Averages'!A:E,4,FALSE)</f>
        <v>22.8</v>
      </c>
      <c r="K11" s="2">
        <f>VLOOKUP(I11,'Level Averages'!G:K,5,FALSE)</f>
        <v>0.32700000000000001</v>
      </c>
      <c r="L11" s="2">
        <f>VLOOKUP(I11,'Level Averages'!M:Q,5,FALSE)</f>
        <v>0.38300000000000001</v>
      </c>
      <c r="M11" s="2">
        <f>VLOOKUP(I11,'Level Averages'!V:Z,5,FALSE)</f>
        <v>7.5333333333333341</v>
      </c>
      <c r="N11" s="2">
        <f t="shared" si="10"/>
        <v>-0.19148472640542927</v>
      </c>
      <c r="O11" s="2">
        <f t="shared" si="11"/>
        <v>-3.9952051011715062E-2</v>
      </c>
      <c r="P11" s="2">
        <f t="shared" si="12"/>
        <v>0.14808185032523058</v>
      </c>
      <c r="Q11" s="15">
        <f>VLOOKUP(H11-J11,'Level Averages'!S:T,2,TRUE)</f>
        <v>0.25</v>
      </c>
      <c r="R11" s="9">
        <f>VLOOKUP(G11,'Positional Adjustments'!A:B,2,FALSE)</f>
        <v>-0.6</v>
      </c>
      <c r="S11" s="8">
        <f>(-N11-O11+P11+Q11+R11)/2</f>
        <v>1.4759313871187452E-2</v>
      </c>
    </row>
    <row r="12" spans="1:19">
      <c r="A12" s="1" t="s">
        <v>91</v>
      </c>
      <c r="B12" s="1">
        <v>2013</v>
      </c>
      <c r="D12" s="2">
        <v>0.36799999999999999</v>
      </c>
      <c r="E12" s="2">
        <v>0.34200000000000003</v>
      </c>
      <c r="F12" s="2">
        <v>7.17</v>
      </c>
      <c r="G12" s="1" t="s">
        <v>44</v>
      </c>
      <c r="H12" s="1">
        <v>21.7</v>
      </c>
      <c r="I12" s="1" t="s">
        <v>14</v>
      </c>
      <c r="J12" s="1">
        <f>VLOOKUP(I12,'Level Averages'!A:E,4,FALSE)</f>
        <v>21.6</v>
      </c>
      <c r="K12" s="2">
        <f>VLOOKUP(I12,'Level Averages'!G:K,5,FALSE)</f>
        <v>0.32566666666666666</v>
      </c>
      <c r="L12" s="2">
        <f>VLOOKUP(I12,'Level Averages'!M:Q,5,FALSE)</f>
        <v>0.3746666666666667</v>
      </c>
      <c r="M12" s="2">
        <f>VLOOKUP(I12,'Level Averages'!V:Z,5,FALSE)</f>
        <v>7.7</v>
      </c>
      <c r="N12" s="2">
        <f t="shared" si="10"/>
        <v>0.21997543462966432</v>
      </c>
      <c r="O12" s="2">
        <f t="shared" si="11"/>
        <v>-9.1226004722921528E-2</v>
      </c>
      <c r="P12" s="2">
        <f t="shared" si="12"/>
        <v>-3.5657337124054611E-2</v>
      </c>
      <c r="Q12" s="15">
        <f>VLOOKUP(H12-J12,'Level Averages'!S:T,2,TRUE)</f>
        <v>0</v>
      </c>
      <c r="R12" s="9">
        <f>VLOOKUP(G12,'Positional Adjustments'!A:B,2,FALSE)</f>
        <v>-0.6</v>
      </c>
      <c r="S12" s="8">
        <f>(-N12-O12+P12+Q12+R12)/2</f>
        <v>-0.38220338351539868</v>
      </c>
    </row>
    <row r="13" spans="1:19">
      <c r="A13" s="1" t="s">
        <v>91</v>
      </c>
      <c r="B13" s="1">
        <v>2014</v>
      </c>
      <c r="D13" s="2">
        <v>0.34799999999999998</v>
      </c>
      <c r="E13" s="2">
        <v>0.33300000000000002</v>
      </c>
      <c r="F13" s="2">
        <v>5.66</v>
      </c>
      <c r="G13" s="1" t="s">
        <v>44</v>
      </c>
      <c r="H13" s="1">
        <v>22.7</v>
      </c>
      <c r="I13" s="1" t="s">
        <v>12</v>
      </c>
      <c r="J13" s="1">
        <f>VLOOKUP(I13,'Level Averages'!A:E,4,FALSE)</f>
        <v>22.8</v>
      </c>
      <c r="K13" s="2">
        <f>VLOOKUP(I13,'Level Averages'!G:K,5,FALSE)</f>
        <v>0.32700000000000001</v>
      </c>
      <c r="L13" s="2">
        <f>VLOOKUP(I13,'Level Averages'!M:Q,5,FALSE)</f>
        <v>0.38300000000000001</v>
      </c>
      <c r="M13" s="2">
        <f>VLOOKUP(I13,'Level Averages'!V:Z,5,FALSE)</f>
        <v>7.5333333333333341</v>
      </c>
      <c r="N13" s="2">
        <f t="shared" ref="N13" si="17">(LN(D13)-LN(K13))*1.8</f>
        <v>0.11203615597899748</v>
      </c>
      <c r="O13" s="2">
        <f t="shared" ref="O13" si="18">LN(E13)-LN(L13)</f>
        <v>-0.13989249920020208</v>
      </c>
      <c r="P13" s="2">
        <f t="shared" si="12"/>
        <v>-0.14295686269751962</v>
      </c>
      <c r="Q13" s="15">
        <f>VLOOKUP(H13-J13,'Level Averages'!S:T,2,TRUE)</f>
        <v>0.05</v>
      </c>
      <c r="R13" s="9">
        <f>VLOOKUP(G13,'Positional Adjustments'!A:B,2,FALSE)</f>
        <v>-0.6</v>
      </c>
      <c r="S13" s="8">
        <f>(-N13-O13+P13+Q13+R13)/2</f>
        <v>-0.33255025973815749</v>
      </c>
    </row>
    <row r="14" spans="1:19">
      <c r="A14" s="22" t="s">
        <v>59</v>
      </c>
      <c r="B14" s="22">
        <v>2013</v>
      </c>
      <c r="C14" s="22"/>
      <c r="D14" s="21">
        <v>0.33800000000000002</v>
      </c>
      <c r="E14" s="21">
        <v>0.42199999999999999</v>
      </c>
      <c r="F14" s="21">
        <v>5</v>
      </c>
      <c r="G14" s="22" t="s">
        <v>43</v>
      </c>
      <c r="H14" s="22">
        <v>25.3</v>
      </c>
      <c r="I14" s="22" t="s">
        <v>16</v>
      </c>
      <c r="J14" s="1">
        <f>VLOOKUP(I14,'Level Averages'!A:E,4,FALSE)</f>
        <v>24.3</v>
      </c>
      <c r="K14" s="2">
        <f>VLOOKUP(I14,'Level Averages'!G:K,5,FALSE)</f>
        <v>0.32966666666666666</v>
      </c>
      <c r="L14" s="2">
        <f>VLOOKUP(I14,'Level Averages'!M:Q,5,FALSE)</f>
        <v>0.39133333333333331</v>
      </c>
      <c r="M14" s="2">
        <f>VLOOKUP(I14,'Level Averages'!V:Z,5,FALSE)</f>
        <v>7.6000000000000005</v>
      </c>
      <c r="N14" s="2">
        <f t="shared" si="10"/>
        <v>4.4934934551149476E-2</v>
      </c>
      <c r="O14" s="2">
        <f t="shared" si="11"/>
        <v>7.5445602316079663E-2</v>
      </c>
      <c r="P14" s="2">
        <f>(LN(F14)-LN(M14))/4</f>
        <v>-0.10467758371454633</v>
      </c>
      <c r="Q14" s="15">
        <f>VLOOKUP(H14-J14,'Level Averages'!S:T,2,TRUE)</f>
        <v>-0.125</v>
      </c>
      <c r="R14" s="9">
        <f>VLOOKUP(G14,'Positional Adjustments'!A:B,2,FALSE)</f>
        <v>0</v>
      </c>
      <c r="S14" s="8">
        <f>-N14-O14+P14+Q14+R14</f>
        <v>-0.35005812058177543</v>
      </c>
    </row>
    <row r="15" spans="1:19">
      <c r="A15" s="22" t="s">
        <v>59</v>
      </c>
      <c r="B15" s="22">
        <v>2012</v>
      </c>
      <c r="C15" s="22"/>
      <c r="D15" s="21">
        <v>0.36099999999999999</v>
      </c>
      <c r="E15" s="21">
        <v>0.42699999999999999</v>
      </c>
      <c r="F15" s="21">
        <v>4.71</v>
      </c>
      <c r="G15" s="22" t="s">
        <v>43</v>
      </c>
      <c r="H15" s="22">
        <v>24.3</v>
      </c>
      <c r="I15" s="22" t="s">
        <v>16</v>
      </c>
      <c r="J15" s="1">
        <f>VLOOKUP(I15,'Level Averages'!A:E,4,FALSE)</f>
        <v>24.3</v>
      </c>
      <c r="K15" s="2">
        <f>VLOOKUP(I15,'Level Averages'!G:K,5,FALSE)</f>
        <v>0.32966666666666666</v>
      </c>
      <c r="L15" s="2">
        <f>VLOOKUP(I15,'Level Averages'!M:Q,5,FALSE)</f>
        <v>0.39133333333333331</v>
      </c>
      <c r="M15" s="2">
        <f>VLOOKUP(I15,'Level Averages'!V:Z,5,FALSE)</f>
        <v>7.6000000000000005</v>
      </c>
      <c r="N15" s="2">
        <f t="shared" si="10"/>
        <v>0.16343264768090124</v>
      </c>
      <c r="O15" s="2">
        <f t="shared" si="11"/>
        <v>8.7224301508692426E-2</v>
      </c>
      <c r="P15" s="2">
        <f>(LN(F15)-LN(M15))/4</f>
        <v>-0.11961508481598981</v>
      </c>
      <c r="Q15" s="15">
        <f>VLOOKUP(H15-J15,'Level Averages'!S:T,2,TRUE)</f>
        <v>0</v>
      </c>
      <c r="R15" s="9">
        <f>VLOOKUP(G15,'Positional Adjustments'!A:B,2,FALSE)</f>
        <v>0</v>
      </c>
      <c r="S15" s="8">
        <f t="shared" ref="S15:S22" si="19">(-N15-O15+P15+Q15+R15)/2</f>
        <v>-0.18513601700279175</v>
      </c>
    </row>
    <row r="16" spans="1:19">
      <c r="A16" s="22" t="s">
        <v>59</v>
      </c>
      <c r="B16" s="22">
        <v>2012</v>
      </c>
      <c r="C16" s="22"/>
      <c r="D16" s="21">
        <v>0.36099999999999999</v>
      </c>
      <c r="E16" s="21">
        <v>0.36799999999999999</v>
      </c>
      <c r="F16" s="21">
        <v>5.08</v>
      </c>
      <c r="G16" s="22" t="s">
        <v>43</v>
      </c>
      <c r="H16" s="22">
        <v>24.3</v>
      </c>
      <c r="I16" s="22" t="s">
        <v>12</v>
      </c>
      <c r="J16" s="1">
        <f>VLOOKUP(I16,'Level Averages'!A:E,4,FALSE)</f>
        <v>22.8</v>
      </c>
      <c r="K16" s="2">
        <f>VLOOKUP(I16,'Level Averages'!G:K,5,FALSE)</f>
        <v>0.32700000000000001</v>
      </c>
      <c r="L16" s="2">
        <f>VLOOKUP(I16,'Level Averages'!M:Q,5,FALSE)</f>
        <v>0.38300000000000001</v>
      </c>
      <c r="M16" s="2">
        <f>VLOOKUP(I16,'Level Averages'!V:Z,5,FALSE)</f>
        <v>7.5333333333333341</v>
      </c>
      <c r="N16" s="2">
        <f t="shared" si="10"/>
        <v>0.17805201738412954</v>
      </c>
      <c r="O16" s="2">
        <f t="shared" si="11"/>
        <v>-3.9952051011715062E-2</v>
      </c>
      <c r="P16" s="2">
        <f>(LN(F16)-LN(M16))/4</f>
        <v>-9.850658900493503E-2</v>
      </c>
      <c r="Q16" s="15">
        <f>VLOOKUP(H16-J16,'Level Averages'!S:T,2,TRUE)</f>
        <v>-0.125</v>
      </c>
      <c r="R16" s="9">
        <f>VLOOKUP(G16,'Positional Adjustments'!A:B,2,FALSE)</f>
        <v>0</v>
      </c>
      <c r="S16" s="8">
        <f t="shared" si="19"/>
        <v>-0.18080327768867477</v>
      </c>
    </row>
    <row r="17" spans="1:19">
      <c r="A17" s="22" t="s">
        <v>59</v>
      </c>
      <c r="B17" s="22">
        <v>2011</v>
      </c>
      <c r="C17" s="22"/>
      <c r="D17" s="21">
        <v>0.33600000000000002</v>
      </c>
      <c r="E17" s="21">
        <v>0.436</v>
      </c>
      <c r="F17" s="21">
        <v>4.76</v>
      </c>
      <c r="G17" s="22" t="s">
        <v>43</v>
      </c>
      <c r="H17" s="22">
        <v>23.3</v>
      </c>
      <c r="I17" s="22" t="s">
        <v>16</v>
      </c>
      <c r="J17" s="1">
        <f>VLOOKUP(I17,'Level Averages'!A:E,4,FALSE)</f>
        <v>24.3</v>
      </c>
      <c r="K17" s="2">
        <f>VLOOKUP(I17,'Level Averages'!G:K,5,FALSE)</f>
        <v>0.32966666666666666</v>
      </c>
      <c r="L17" s="2">
        <f>VLOOKUP(I17,'Level Averages'!M:Q,5,FALSE)</f>
        <v>0.39133333333333331</v>
      </c>
      <c r="M17" s="2">
        <f>VLOOKUP(I17,'Level Averages'!V:Z,5,FALSE)</f>
        <v>7.6000000000000005</v>
      </c>
      <c r="N17" s="2">
        <f t="shared" si="10"/>
        <v>3.425241061548339E-2</v>
      </c>
      <c r="O17" s="2">
        <f t="shared" si="11"/>
        <v>0.10808253162910231</v>
      </c>
      <c r="P17" s="2">
        <f>(LN(F17)-LN(M17))/4</f>
        <v>-0.11697514476223925</v>
      </c>
      <c r="Q17" s="15">
        <f>VLOOKUP(H17-J17,'Level Averages'!S:T,2,TRUE)</f>
        <v>0.125</v>
      </c>
      <c r="R17" s="9">
        <f>VLOOKUP(G17,'Positional Adjustments'!A:B,2,FALSE)</f>
        <v>0</v>
      </c>
      <c r="S17" s="8">
        <f t="shared" si="19"/>
        <v>-6.7155043503412476E-2</v>
      </c>
    </row>
    <row r="18" spans="1:19">
      <c r="A18" s="22" t="s">
        <v>59</v>
      </c>
      <c r="B18" s="22">
        <v>2011</v>
      </c>
      <c r="C18" s="22"/>
      <c r="D18" s="21">
        <v>0.29899999999999999</v>
      </c>
      <c r="E18" s="21">
        <v>0.36099999999999999</v>
      </c>
      <c r="F18" s="21">
        <v>5.63</v>
      </c>
      <c r="G18" s="22" t="s">
        <v>43</v>
      </c>
      <c r="H18" s="22">
        <v>23.3</v>
      </c>
      <c r="I18" s="22" t="s">
        <v>12</v>
      </c>
      <c r="J18" s="1">
        <f>VLOOKUP(I18,'Level Averages'!A:E,4,FALSE)</f>
        <v>22.8</v>
      </c>
      <c r="K18" s="2">
        <f>VLOOKUP(I18,'Level Averages'!G:K,5,FALSE)</f>
        <v>0.32700000000000001</v>
      </c>
      <c r="L18" s="2">
        <f>VLOOKUP(I18,'Level Averages'!M:Q,5,FALSE)</f>
        <v>0.38300000000000001</v>
      </c>
      <c r="M18" s="2">
        <f>VLOOKUP(I18,'Level Averages'!V:Z,5,FALSE)</f>
        <v>7.5333333333333341</v>
      </c>
      <c r="N18" s="2">
        <f t="shared" si="10"/>
        <v>-0.16112987551182067</v>
      </c>
      <c r="O18" s="2">
        <f t="shared" si="11"/>
        <v>-5.9157030847765024E-2</v>
      </c>
      <c r="P18" s="2">
        <f>(LN(F18)-LN(M18))/4</f>
        <v>-7.2807043864632937E-2</v>
      </c>
      <c r="Q18" s="15">
        <f>VLOOKUP(H18-J18,'Level Averages'!S:T,2,TRUE)</f>
        <v>-0.05</v>
      </c>
      <c r="R18" s="9">
        <f>VLOOKUP(G18,'Positional Adjustments'!A:B,2,FALSE)</f>
        <v>0</v>
      </c>
      <c r="S18" s="8">
        <f t="shared" si="19"/>
        <v>4.873993124747638E-2</v>
      </c>
    </row>
    <row r="19" spans="1:19">
      <c r="A19" s="22" t="s">
        <v>72</v>
      </c>
      <c r="B19" s="22">
        <v>2013</v>
      </c>
      <c r="C19" s="22"/>
      <c r="D19" s="21">
        <v>0.28000000000000003</v>
      </c>
      <c r="E19" s="21">
        <v>0.34499999999999997</v>
      </c>
      <c r="F19" s="21">
        <v>11.44</v>
      </c>
      <c r="G19" s="22" t="s">
        <v>44</v>
      </c>
      <c r="H19" s="22">
        <v>26.5</v>
      </c>
      <c r="I19" s="22" t="s">
        <v>17</v>
      </c>
      <c r="J19" s="1">
        <f>VLOOKUP(I19,'Level Averages'!A:E,4,FALSE)</f>
        <v>26.8</v>
      </c>
      <c r="K19" s="2">
        <f>VLOOKUP(I19,'Level Averages'!G:K,5,FALSE)</f>
        <v>0.32833333333333331</v>
      </c>
      <c r="L19" s="2">
        <f>VLOOKUP(I19,'Level Averages'!M:Q,5,FALSE)</f>
        <v>0.39100000000000001</v>
      </c>
      <c r="M19" s="2">
        <f>VLOOKUP(I19,'Level Averages'!V:Z,5,FALSE)</f>
        <v>7.6000000000000005</v>
      </c>
      <c r="N19" s="2">
        <f t="shared" si="10"/>
        <v>-0.28663154880251313</v>
      </c>
      <c r="O19" s="2">
        <f t="shared" si="11"/>
        <v>-0.1251631429540061</v>
      </c>
      <c r="P19" s="2">
        <f t="shared" ref="P19:P40" si="20">(LN(F19)-LN(M19))/2</f>
        <v>0.2044838693296831</v>
      </c>
      <c r="Q19" s="15">
        <f>VLOOKUP(H19-J19,'Level Averages'!S:T,2,TRUE)</f>
        <v>0.05</v>
      </c>
      <c r="R19" s="9">
        <f>VLOOKUP(G19,'Positional Adjustments'!A:B,2,FALSE)</f>
        <v>-0.6</v>
      </c>
      <c r="S19" s="8">
        <f t="shared" si="19"/>
        <v>3.3139280543101168E-2</v>
      </c>
    </row>
    <row r="20" spans="1:19">
      <c r="A20" s="22" t="s">
        <v>72</v>
      </c>
      <c r="B20" s="22">
        <v>2013</v>
      </c>
      <c r="C20" s="22"/>
      <c r="D20" s="21">
        <v>0.17199999999999999</v>
      </c>
      <c r="E20" s="21">
        <v>0.111</v>
      </c>
      <c r="F20" s="21">
        <v>9.56</v>
      </c>
      <c r="G20" s="22" t="s">
        <v>44</v>
      </c>
      <c r="H20" s="22">
        <v>26.5</v>
      </c>
      <c r="I20" s="22" t="s">
        <v>16</v>
      </c>
      <c r="J20" s="1">
        <f>VLOOKUP(I20,'Level Averages'!A:E,4,FALSE)</f>
        <v>24.3</v>
      </c>
      <c r="K20" s="2">
        <f>VLOOKUP(I20,'Level Averages'!G:K,5,FALSE)</f>
        <v>0.32966666666666666</v>
      </c>
      <c r="L20" s="2">
        <f>VLOOKUP(I20,'Level Averages'!M:Q,5,FALSE)</f>
        <v>0.39133333333333331</v>
      </c>
      <c r="M20" s="2">
        <f>VLOOKUP(I20,'Level Averages'!V:Z,5,FALSE)</f>
        <v>7.6000000000000005</v>
      </c>
      <c r="N20" s="2">
        <f t="shared" si="10"/>
        <v>-1.1710576190540691</v>
      </c>
      <c r="O20" s="2">
        <f t="shared" si="11"/>
        <v>-1.2600295104075978</v>
      </c>
      <c r="P20" s="2">
        <f t="shared" si="20"/>
        <v>0.11471973988551221</v>
      </c>
      <c r="Q20" s="15">
        <f>VLOOKUP(H20-J20,'Level Averages'!S:T,2,TRUE)</f>
        <v>-0.25</v>
      </c>
      <c r="R20" s="9">
        <f>VLOOKUP(G20,'Positional Adjustments'!A:B,2,FALSE)</f>
        <v>-0.6</v>
      </c>
      <c r="S20" s="8">
        <f t="shared" si="19"/>
        <v>0.84790343467358942</v>
      </c>
    </row>
    <row r="21" spans="1:19">
      <c r="A21" s="22" t="s">
        <v>72</v>
      </c>
      <c r="B21" s="22">
        <v>2012</v>
      </c>
      <c r="C21" s="22"/>
      <c r="D21" s="21">
        <v>0.40600000000000003</v>
      </c>
      <c r="E21" s="21">
        <v>0.47599999999999998</v>
      </c>
      <c r="F21" s="21">
        <v>8.0500000000000007</v>
      </c>
      <c r="G21" s="22" t="s">
        <v>44</v>
      </c>
      <c r="H21" s="22">
        <v>25.5</v>
      </c>
      <c r="I21" s="22" t="s">
        <v>17</v>
      </c>
      <c r="J21" s="1">
        <f>VLOOKUP(I21,'Level Averages'!A:E,4,FALSE)</f>
        <v>26.8</v>
      </c>
      <c r="K21" s="2">
        <f>VLOOKUP(I21,'Level Averages'!G:K,5,FALSE)</f>
        <v>0.32833333333333331</v>
      </c>
      <c r="L21" s="2">
        <f>VLOOKUP(I21,'Level Averages'!M:Q,5,FALSE)</f>
        <v>0.39100000000000001</v>
      </c>
      <c r="M21" s="2">
        <f>VLOOKUP(I21,'Level Averages'!V:Z,5,FALSE)</f>
        <v>7.6000000000000005</v>
      </c>
      <c r="N21" s="2">
        <f t="shared" si="10"/>
        <v>0.38218285277595621</v>
      </c>
      <c r="O21" s="2">
        <f t="shared" si="11"/>
        <v>0.19671029424605413</v>
      </c>
      <c r="P21" s="2">
        <f t="shared" si="20"/>
        <v>2.8761922069093337E-2</v>
      </c>
      <c r="Q21" s="15">
        <f>VLOOKUP(H21-J21,'Level Averages'!S:T,2,TRUE)</f>
        <v>0.25</v>
      </c>
      <c r="R21" s="9">
        <f>VLOOKUP(G21,'Positional Adjustments'!A:B,2,FALSE)</f>
        <v>-0.6</v>
      </c>
      <c r="S21" s="8">
        <f t="shared" si="19"/>
        <v>-0.45006561247645849</v>
      </c>
    </row>
    <row r="22" spans="1:19">
      <c r="A22" s="22" t="s">
        <v>72</v>
      </c>
      <c r="B22" s="22">
        <v>2012</v>
      </c>
      <c r="C22" s="22"/>
      <c r="D22" s="21">
        <v>0.29399999999999998</v>
      </c>
      <c r="E22" s="21">
        <v>0.38600000000000001</v>
      </c>
      <c r="F22" s="21">
        <v>8.17</v>
      </c>
      <c r="G22" s="22" t="s">
        <v>44</v>
      </c>
      <c r="H22" s="22">
        <v>25.5</v>
      </c>
      <c r="I22" s="22" t="s">
        <v>16</v>
      </c>
      <c r="J22" s="1">
        <f>VLOOKUP(I22,'Level Averages'!A:E,4,FALSE)</f>
        <v>24.3</v>
      </c>
      <c r="K22" s="2">
        <f>VLOOKUP(I22,'Level Averages'!G:K,5,FALSE)</f>
        <v>0.32966666666666666</v>
      </c>
      <c r="L22" s="2">
        <f>VLOOKUP(I22,'Level Averages'!M:Q,5,FALSE)</f>
        <v>0.39133333333333331</v>
      </c>
      <c r="M22" s="2">
        <f>VLOOKUP(I22,'Level Averages'!V:Z,5,FALSE)</f>
        <v>7.6000000000000005</v>
      </c>
      <c r="N22" s="2">
        <f t="shared" si="10"/>
        <v>-0.20610409610865754</v>
      </c>
      <c r="O22" s="2">
        <f t="shared" si="11"/>
        <v>-1.3722342255101161E-2</v>
      </c>
      <c r="P22" s="2">
        <f t="shared" si="20"/>
        <v>3.6160330789812845E-2</v>
      </c>
      <c r="Q22" s="15">
        <f>VLOOKUP(H22-J22,'Level Averages'!S:T,2,TRUE)</f>
        <v>-0.125</v>
      </c>
      <c r="R22" s="9">
        <f>VLOOKUP(G22,'Positional Adjustments'!A:B,2,FALSE)</f>
        <v>-0.6</v>
      </c>
      <c r="S22" s="8">
        <f t="shared" si="19"/>
        <v>-0.23450661542321422</v>
      </c>
    </row>
    <row r="23" spans="1:19">
      <c r="A23" s="22" t="s">
        <v>72</v>
      </c>
      <c r="B23" s="22">
        <v>2014</v>
      </c>
      <c r="C23" s="22"/>
      <c r="D23" s="21">
        <v>0.373</v>
      </c>
      <c r="E23" s="21">
        <v>0.5</v>
      </c>
      <c r="F23" s="21">
        <v>6.35</v>
      </c>
      <c r="G23" s="22" t="s">
        <v>44</v>
      </c>
      <c r="H23" s="22">
        <v>26.5</v>
      </c>
      <c r="I23" s="22" t="s">
        <v>17</v>
      </c>
      <c r="J23" s="1">
        <f>VLOOKUP(I23,'Level Averages'!A:E,4,FALSE)</f>
        <v>26.8</v>
      </c>
      <c r="K23" s="2">
        <f>VLOOKUP(I23,'Level Averages'!G:K,5,FALSE)</f>
        <v>0.32833333333333331</v>
      </c>
      <c r="L23" s="2">
        <f>VLOOKUP(I23,'Level Averages'!M:Q,5,FALSE)</f>
        <v>0.39100000000000001</v>
      </c>
      <c r="M23" s="2">
        <f>VLOOKUP(I23,'Level Averages'!V:Z,5,FALSE)</f>
        <v>7.6000000000000005</v>
      </c>
      <c r="N23" s="2">
        <f t="shared" ref="N23:N24" si="21">(LN(D23)-LN(K23))*1.8</f>
        <v>0.2295883208517053</v>
      </c>
      <c r="O23" s="2">
        <f t="shared" ref="O23:O24" si="22">LN(E23)-LN(L23)</f>
        <v>0.24590053843682591</v>
      </c>
      <c r="P23" s="2">
        <f t="shared" ref="P23:P24" si="23">(LN(F23)-LN(M23))/2</f>
        <v>-8.984671719384274E-2</v>
      </c>
      <c r="Q23" s="15">
        <f>VLOOKUP(H23-J23,'Level Averages'!S:T,2,TRUE)</f>
        <v>0.05</v>
      </c>
      <c r="R23" s="9">
        <f>VLOOKUP(G23,'Positional Adjustments'!A:B,2,FALSE)</f>
        <v>-0.6</v>
      </c>
      <c r="S23" s="8">
        <f t="shared" ref="S23:S24" si="24">(-N23-O23+P23+Q23+R23)/2</f>
        <v>-0.5576677882411869</v>
      </c>
    </row>
    <row r="24" spans="1:19">
      <c r="A24" s="22" t="s">
        <v>72</v>
      </c>
      <c r="B24" s="22">
        <v>2014</v>
      </c>
      <c r="C24" s="22"/>
      <c r="D24" s="21">
        <v>0.23100000000000001</v>
      </c>
      <c r="E24" s="21">
        <v>0.432</v>
      </c>
      <c r="F24" s="21">
        <v>14.4</v>
      </c>
      <c r="G24" s="22" t="s">
        <v>44</v>
      </c>
      <c r="H24" s="22">
        <v>26.5</v>
      </c>
      <c r="I24" s="22" t="s">
        <v>16</v>
      </c>
      <c r="J24" s="1">
        <f>VLOOKUP(I24,'Level Averages'!A:E,4,FALSE)</f>
        <v>24.3</v>
      </c>
      <c r="K24" s="2">
        <f>VLOOKUP(I24,'Level Averages'!G:K,5,FALSE)</f>
        <v>0.32966666666666666</v>
      </c>
      <c r="L24" s="2">
        <f>VLOOKUP(I24,'Level Averages'!M:Q,5,FALSE)</f>
        <v>0.39133333333333331</v>
      </c>
      <c r="M24" s="2">
        <f>VLOOKUP(I24,'Level Averages'!V:Z,5,FALSE)</f>
        <v>7.6000000000000005</v>
      </c>
      <c r="N24" s="2">
        <f t="shared" si="21"/>
        <v>-0.64019579837905594</v>
      </c>
      <c r="O24" s="2">
        <f t="shared" si="22"/>
        <v>9.886587652417822E-2</v>
      </c>
      <c r="P24" s="2">
        <f t="shared" si="23"/>
        <v>0.3195399796448346</v>
      </c>
      <c r="Q24" s="15">
        <f>VLOOKUP(H24-J24,'Level Averages'!S:T,2,TRUE)</f>
        <v>-0.25</v>
      </c>
      <c r="R24" s="9">
        <f>VLOOKUP(G24,'Positional Adjustments'!A:B,2,FALSE)</f>
        <v>-0.6</v>
      </c>
      <c r="S24" s="8">
        <f t="shared" si="24"/>
        <v>5.4349507498561711E-3</v>
      </c>
    </row>
    <row r="25" spans="1:19">
      <c r="A25" s="22" t="s">
        <v>90</v>
      </c>
      <c r="B25" s="22">
        <v>2013</v>
      </c>
      <c r="C25" s="22"/>
      <c r="D25" s="21">
        <v>0.29799999999999999</v>
      </c>
      <c r="E25" s="21">
        <v>0.28000000000000003</v>
      </c>
      <c r="F25" s="21">
        <v>12.31</v>
      </c>
      <c r="G25" s="22" t="s">
        <v>44</v>
      </c>
      <c r="H25" s="22">
        <v>26.7</v>
      </c>
      <c r="I25" s="22" t="s">
        <v>16</v>
      </c>
      <c r="J25" s="1">
        <f>VLOOKUP(I25,'Level Averages'!A:E,4,FALSE)</f>
        <v>24.3</v>
      </c>
      <c r="K25" s="2">
        <f>VLOOKUP(I25,'Level Averages'!G:K,5,FALSE)</f>
        <v>0.32966666666666666</v>
      </c>
      <c r="L25" s="2">
        <f>VLOOKUP(I25,'Level Averages'!M:Q,5,FALSE)</f>
        <v>0.39133333333333331</v>
      </c>
      <c r="M25" s="2">
        <f>VLOOKUP(I25,'Level Averages'!V:Z,5,FALSE)</f>
        <v>7.6000000000000005</v>
      </c>
      <c r="N25" s="2">
        <f t="shared" si="10"/>
        <v>-0.18177940160855663</v>
      </c>
      <c r="O25" s="2">
        <f t="shared" si="11"/>
        <v>-0.33477010855068234</v>
      </c>
      <c r="P25" s="2">
        <f t="shared" si="20"/>
        <v>0.24113184645203822</v>
      </c>
      <c r="Q25" s="15">
        <f>VLOOKUP(H25-J25,'Level Averages'!S:T,2,TRUE)</f>
        <v>-0.25</v>
      </c>
      <c r="R25" s="9">
        <f>VLOOKUP(G25,'Positional Adjustments'!A:B,2,FALSE)</f>
        <v>-0.6</v>
      </c>
      <c r="S25" s="8">
        <f>-N25-O25+P25+Q25+R25</f>
        <v>-9.2318643388722754E-2</v>
      </c>
    </row>
    <row r="26" spans="1:19">
      <c r="A26" s="22" t="s">
        <v>90</v>
      </c>
      <c r="B26" s="1">
        <v>2012</v>
      </c>
      <c r="D26" s="2">
        <v>0.27800000000000002</v>
      </c>
      <c r="E26" s="2">
        <v>0.40600000000000003</v>
      </c>
      <c r="F26" s="2">
        <v>13.66</v>
      </c>
      <c r="G26" s="22" t="s">
        <v>44</v>
      </c>
      <c r="H26" s="1">
        <v>25.7</v>
      </c>
      <c r="I26" s="1" t="s">
        <v>16</v>
      </c>
      <c r="J26" s="1">
        <f>VLOOKUP(I26,'Level Averages'!A:E,4,FALSE)</f>
        <v>24.3</v>
      </c>
      <c r="K26" s="2">
        <f>VLOOKUP(I26,'Level Averages'!G:K,5,FALSE)</f>
        <v>0.32966666666666666</v>
      </c>
      <c r="L26" s="2">
        <f>VLOOKUP(I26,'Level Averages'!M:Q,5,FALSE)</f>
        <v>0.39133333333333331</v>
      </c>
      <c r="M26" s="2">
        <f>VLOOKUP(I26,'Level Averages'!V:Z,5,FALSE)</f>
        <v>7.6000000000000005</v>
      </c>
      <c r="N26" s="2">
        <f t="shared" si="10"/>
        <v>-0.30682967267513772</v>
      </c>
      <c r="O26" s="2">
        <f t="shared" si="11"/>
        <v>3.6793447881800612E-2</v>
      </c>
      <c r="P26" s="2">
        <f t="shared" si="20"/>
        <v>0.29316180342517928</v>
      </c>
      <c r="Q26" s="15">
        <f>VLOOKUP(H26-J26,'Level Averages'!S:T,2,TRUE)</f>
        <v>-0.125</v>
      </c>
      <c r="R26" s="9">
        <f>VLOOKUP(G26,'Positional Adjustments'!A:B,2,FALSE)</f>
        <v>-0.6</v>
      </c>
      <c r="S26" s="8">
        <f>-N26-O26+P26+Q26+R26</f>
        <v>-0.16180197178148359</v>
      </c>
    </row>
    <row r="27" spans="1:19">
      <c r="A27" s="22" t="s">
        <v>90</v>
      </c>
      <c r="B27" s="1">
        <v>2011</v>
      </c>
      <c r="D27" s="2">
        <v>0.27800000000000002</v>
      </c>
      <c r="E27" s="2">
        <v>0.23499999999999999</v>
      </c>
      <c r="F27" s="2">
        <v>13.03</v>
      </c>
      <c r="G27" s="22" t="s">
        <v>44</v>
      </c>
      <c r="H27" s="1">
        <v>24.7</v>
      </c>
      <c r="I27" s="1" t="s">
        <v>16</v>
      </c>
      <c r="J27" s="1">
        <f>VLOOKUP(I27,'Level Averages'!A:E,4,FALSE)</f>
        <v>24.3</v>
      </c>
      <c r="K27" s="2">
        <f>VLOOKUP(I27,'Level Averages'!G:K,5,FALSE)</f>
        <v>0.32966666666666666</v>
      </c>
      <c r="L27" s="2">
        <f>VLOOKUP(I27,'Level Averages'!M:Q,5,FALSE)</f>
        <v>0.39133333333333331</v>
      </c>
      <c r="M27" s="2">
        <f>VLOOKUP(I27,'Level Averages'!V:Z,5,FALSE)</f>
        <v>7.6000000000000005</v>
      </c>
      <c r="N27" s="2">
        <f t="shared" si="10"/>
        <v>-0.30682967267513772</v>
      </c>
      <c r="O27" s="2">
        <f t="shared" si="11"/>
        <v>-0.50997419757577311</v>
      </c>
      <c r="P27" s="2">
        <f t="shared" si="20"/>
        <v>0.2695530719222341</v>
      </c>
      <c r="Q27" s="15">
        <f>VLOOKUP(H27-J27,'Level Averages'!S:T,2,TRUE)</f>
        <v>-0.05</v>
      </c>
      <c r="R27" s="9">
        <f>VLOOKUP(G27,'Positional Adjustments'!A:B,2,FALSE)</f>
        <v>-0.6</v>
      </c>
      <c r="S27" s="8">
        <f>-N27-O27+P27+Q27+R27</f>
        <v>0.43635694217314491</v>
      </c>
    </row>
    <row r="28" spans="1:19">
      <c r="A28" s="22" t="s">
        <v>90</v>
      </c>
      <c r="B28" s="1">
        <v>2011</v>
      </c>
      <c r="D28" s="2">
        <v>0.26900000000000002</v>
      </c>
      <c r="E28" s="2">
        <v>0.22800000000000001</v>
      </c>
      <c r="F28" s="2">
        <v>13.5</v>
      </c>
      <c r="G28" s="22" t="s">
        <v>44</v>
      </c>
      <c r="H28" s="1">
        <v>24.7</v>
      </c>
      <c r="I28" s="1" t="s">
        <v>14</v>
      </c>
      <c r="J28" s="1">
        <f>VLOOKUP(I28,'Level Averages'!A:E,4,FALSE)</f>
        <v>21.6</v>
      </c>
      <c r="K28" s="2">
        <f>VLOOKUP(I28,'Level Averages'!G:K,5,FALSE)</f>
        <v>0.32566666666666666</v>
      </c>
      <c r="L28" s="2">
        <f>VLOOKUP(I28,'Level Averages'!M:Q,5,FALSE)</f>
        <v>0.3746666666666667</v>
      </c>
      <c r="M28" s="2">
        <f>VLOOKUP(I28,'Level Averages'!V:Z,5,FALSE)</f>
        <v>7.7</v>
      </c>
      <c r="N28" s="2">
        <f t="shared" si="10"/>
        <v>-0.34409337079110108</v>
      </c>
      <c r="O28" s="2">
        <f t="shared" si="11"/>
        <v>-0.49669111283108591</v>
      </c>
      <c r="P28" s="2">
        <f t="shared" si="20"/>
        <v>0.28073467829237275</v>
      </c>
      <c r="Q28" s="15">
        <f>VLOOKUP(H28-J28,'Level Averages'!S:T,2,TRUE)</f>
        <v>-0.375</v>
      </c>
      <c r="R28" s="9">
        <f>VLOOKUP(G28,'Positional Adjustments'!A:B,2,FALSE)</f>
        <v>-0.6</v>
      </c>
      <c r="S28" s="8">
        <f>-N28-O28+P28+Q28+R28</f>
        <v>0.14651916191455971</v>
      </c>
    </row>
    <row r="29" spans="1:19">
      <c r="A29" s="1" t="s">
        <v>98</v>
      </c>
      <c r="B29" s="1">
        <v>2013</v>
      </c>
      <c r="D29" s="2">
        <v>0.27500000000000002</v>
      </c>
      <c r="E29" s="2">
        <v>0.28599999999999998</v>
      </c>
      <c r="F29" s="2">
        <v>11.78</v>
      </c>
      <c r="G29" s="1" t="s">
        <v>44</v>
      </c>
      <c r="H29" s="1">
        <v>26.7</v>
      </c>
      <c r="I29" s="1" t="s">
        <v>17</v>
      </c>
      <c r="J29" s="1">
        <f>VLOOKUP(I29,'Level Averages'!A:E,4,FALSE)</f>
        <v>26.8</v>
      </c>
      <c r="K29" s="2">
        <f>VLOOKUP(I29,'Level Averages'!G:K,5,FALSE)</f>
        <v>0.32833333333333331</v>
      </c>
      <c r="L29" s="2">
        <f>VLOOKUP(I29,'Level Averages'!M:Q,5,FALSE)</f>
        <v>0.39100000000000001</v>
      </c>
      <c r="M29" s="2">
        <f>VLOOKUP(I29,'Level Averages'!V:Z,5,FALSE)</f>
        <v>7.6000000000000005</v>
      </c>
      <c r="N29" s="2">
        <f t="shared" si="10"/>
        <v>-0.31906485870733398</v>
      </c>
      <c r="O29" s="2">
        <f t="shared" si="11"/>
        <v>-0.31271574916551326</v>
      </c>
      <c r="P29" s="2">
        <f t="shared" si="20"/>
        <v>0.21912746546557749</v>
      </c>
      <c r="Q29" s="15">
        <f>VLOOKUP(H29-J29,'Level Averages'!S:T,2,TRUE)</f>
        <v>0.05</v>
      </c>
      <c r="R29" s="9">
        <f>VLOOKUP(G29,'Positional Adjustments'!A:B,2,FALSE)</f>
        <v>-0.6</v>
      </c>
      <c r="S29" s="8">
        <f>-N29-O29+P29+Q29+R29</f>
        <v>0.30090807333842473</v>
      </c>
    </row>
    <row r="30" spans="1:19">
      <c r="A30" s="1" t="s">
        <v>98</v>
      </c>
      <c r="B30" s="1">
        <v>2011</v>
      </c>
      <c r="D30" s="2">
        <v>0.30499999999999999</v>
      </c>
      <c r="E30" s="2">
        <v>0.32500000000000001</v>
      </c>
      <c r="F30" s="2">
        <v>12.22</v>
      </c>
      <c r="G30" s="1" t="s">
        <v>44</v>
      </c>
      <c r="H30" s="1">
        <v>24.7</v>
      </c>
      <c r="I30" s="1" t="s">
        <v>17</v>
      </c>
      <c r="J30" s="1">
        <f>VLOOKUP(I30,'Level Averages'!A:E,4,FALSE)</f>
        <v>26.8</v>
      </c>
      <c r="K30" s="2">
        <f>VLOOKUP(I30,'Level Averages'!G:K,5,FALSE)</f>
        <v>0.32833333333333331</v>
      </c>
      <c r="L30" s="2">
        <f>VLOOKUP(I30,'Level Averages'!M:Q,5,FALSE)</f>
        <v>0.39100000000000001</v>
      </c>
      <c r="M30" s="2">
        <f>VLOOKUP(I30,'Level Averages'!V:Z,5,FALSE)</f>
        <v>7.6000000000000005</v>
      </c>
      <c r="N30" s="2">
        <f t="shared" si="10"/>
        <v>-0.13269163661382163</v>
      </c>
      <c r="O30" s="2">
        <f t="shared" si="11"/>
        <v>-0.18488237765562832</v>
      </c>
      <c r="P30" s="2">
        <f t="shared" si="20"/>
        <v>0.2374628532255818</v>
      </c>
      <c r="Q30" s="15">
        <f>VLOOKUP(H30-J30,'Level Averages'!S:T,2,TRUE)</f>
        <v>0.375</v>
      </c>
      <c r="R30" s="9">
        <f>VLOOKUP(G30,'Positional Adjustments'!A:B,2,FALSE)</f>
        <v>-0.6</v>
      </c>
      <c r="S30" s="8">
        <f>(-N30-O30+P30+Q30+R30)/2</f>
        <v>0.1650184337475159</v>
      </c>
    </row>
    <row r="31" spans="1:19">
      <c r="A31" s="1" t="s">
        <v>98</v>
      </c>
      <c r="B31" s="1">
        <v>2011</v>
      </c>
      <c r="D31" s="2">
        <v>0.27800000000000002</v>
      </c>
      <c r="E31" s="2">
        <v>0.23899999999999999</v>
      </c>
      <c r="F31" s="2">
        <v>12.71</v>
      </c>
      <c r="G31" s="1" t="s">
        <v>44</v>
      </c>
      <c r="H31" s="1">
        <v>24.7</v>
      </c>
      <c r="I31" s="1" t="s">
        <v>16</v>
      </c>
      <c r="J31" s="1">
        <f>VLOOKUP(I31,'Level Averages'!A:E,4,FALSE)</f>
        <v>24.3</v>
      </c>
      <c r="K31" s="2">
        <f>VLOOKUP(I31,'Level Averages'!G:K,5,FALSE)</f>
        <v>0.32966666666666666</v>
      </c>
      <c r="L31" s="2">
        <f>VLOOKUP(I31,'Level Averages'!M:Q,5,FALSE)</f>
        <v>0.39133333333333331</v>
      </c>
      <c r="M31" s="2">
        <f>VLOOKUP(I31,'Level Averages'!V:Z,5,FALSE)</f>
        <v>7.6000000000000005</v>
      </c>
      <c r="N31" s="2">
        <f t="shared" si="10"/>
        <v>-0.30682967267513772</v>
      </c>
      <c r="O31" s="2">
        <f t="shared" si="11"/>
        <v>-0.49309615978842147</v>
      </c>
      <c r="P31" s="2">
        <f t="shared" si="20"/>
        <v>0.25712041895453863</v>
      </c>
      <c r="Q31" s="15">
        <f>VLOOKUP(H31-J31,'Level Averages'!S:T,2,TRUE)</f>
        <v>-0.05</v>
      </c>
      <c r="R31" s="9">
        <f>VLOOKUP(G31,'Positional Adjustments'!A:B,2,FALSE)</f>
        <v>-0.6</v>
      </c>
      <c r="S31" s="8">
        <f>(-N31-O31+P31+Q31+R31)/2</f>
        <v>0.2035231257090489</v>
      </c>
    </row>
    <row r="32" spans="1:19">
      <c r="A32" s="1" t="s">
        <v>98</v>
      </c>
      <c r="B32" s="1">
        <v>2014</v>
      </c>
      <c r="D32" s="2">
        <v>0.33300000000000002</v>
      </c>
      <c r="E32" s="2">
        <v>0.30499999999999999</v>
      </c>
      <c r="F32" s="2">
        <v>10.5</v>
      </c>
      <c r="G32" s="1" t="s">
        <v>44</v>
      </c>
      <c r="H32" s="1">
        <v>27.7</v>
      </c>
      <c r="I32" s="1" t="s">
        <v>17</v>
      </c>
      <c r="J32" s="1">
        <f>VLOOKUP(I32,'Level Averages'!A:E,4,FALSE)</f>
        <v>26.8</v>
      </c>
      <c r="K32" s="2">
        <f>VLOOKUP(I32,'Level Averages'!G:K,5,FALSE)</f>
        <v>0.32833333333333331</v>
      </c>
      <c r="L32" s="2">
        <f>VLOOKUP(I32,'Level Averages'!M:Q,5,FALSE)</f>
        <v>0.39100000000000001</v>
      </c>
      <c r="M32" s="2">
        <f>VLOOKUP(I32,'Level Averages'!V:Z,5,FALSE)</f>
        <v>7.6000000000000005</v>
      </c>
      <c r="N32" s="2">
        <f t="shared" ref="N32" si="25">(LN(D32)-LN(K32))*1.8</f>
        <v>2.5403647457636458E-2</v>
      </c>
      <c r="O32" s="2">
        <f t="shared" ref="O32" si="26">LN(E32)-LN(L32)</f>
        <v>-0.2483957833779542</v>
      </c>
      <c r="P32" s="2">
        <f t="shared" ref="P32" si="27">(LN(F32)-LN(M32))/2</f>
        <v>0.16161350493559601</v>
      </c>
      <c r="Q32" s="15">
        <f>VLOOKUP(H32-J32,'Level Averages'!S:T,2,TRUE)</f>
        <v>-0.05</v>
      </c>
      <c r="R32" s="9">
        <f>VLOOKUP(G32,'Positional Adjustments'!A:B,2,FALSE)</f>
        <v>-0.6</v>
      </c>
      <c r="S32" s="8">
        <f>(-N32-O32+P32+Q32+R32)/2</f>
        <v>-0.13269717957204311</v>
      </c>
    </row>
    <row r="33" spans="1:19">
      <c r="A33" s="1" t="s">
        <v>115</v>
      </c>
      <c r="B33" s="1">
        <v>2014</v>
      </c>
      <c r="D33" s="2">
        <v>0.39400000000000002</v>
      </c>
      <c r="E33" s="2">
        <v>0.49099999999999999</v>
      </c>
      <c r="F33" s="2">
        <v>4.66</v>
      </c>
      <c r="G33" s="1" t="s">
        <v>43</v>
      </c>
      <c r="H33" s="1">
        <v>20.8</v>
      </c>
      <c r="I33" s="1" t="s">
        <v>14</v>
      </c>
      <c r="J33" s="1">
        <f>VLOOKUP(I33,'Level Averages'!A:E,4,FALSE)</f>
        <v>21.6</v>
      </c>
      <c r="K33" s="2">
        <f>VLOOKUP(I33,'Level Averages'!G:K,5,FALSE)</f>
        <v>0.32566666666666666</v>
      </c>
      <c r="L33" s="2">
        <f>VLOOKUP(I33,'Level Averages'!M:Q,5,FALSE)</f>
        <v>0.3746666666666667</v>
      </c>
      <c r="M33" s="2">
        <f>VLOOKUP(I33,'Level Averages'!V:Z,5,FALSE)</f>
        <v>7.7</v>
      </c>
      <c r="N33" s="2">
        <f t="shared" ref="N33" si="28">(LN(D33)-LN(K33))*1.8</f>
        <v>0.34285778266186967</v>
      </c>
      <c r="O33" s="2">
        <f t="shared" ref="O33" si="29">LN(E33)-LN(L33)</f>
        <v>0.27040738600899383</v>
      </c>
      <c r="P33" s="2">
        <f t="shared" ref="P33" si="30">(LN(F33)-LN(M33))/2</f>
        <v>-0.25110244036104179</v>
      </c>
      <c r="Q33" s="15">
        <f>VLOOKUP(H33-J33,'Level Averages'!S:T,2,TRUE)</f>
        <v>0.125</v>
      </c>
      <c r="R33" s="9">
        <f>VLOOKUP(G33,'Positional Adjustments'!A:B,2,FALSE)</f>
        <v>0</v>
      </c>
      <c r="S33" s="8">
        <f t="shared" ref="S33" si="31">-N33-O33+P33+Q33+R33</f>
        <v>-0.73936760903190524</v>
      </c>
    </row>
    <row r="34" spans="1:19">
      <c r="A34" s="22" t="s">
        <v>66</v>
      </c>
      <c r="B34" s="22">
        <v>2013</v>
      </c>
      <c r="C34" s="22"/>
      <c r="D34" s="21">
        <v>0.29599999999999999</v>
      </c>
      <c r="E34" s="21">
        <v>0.33600000000000002</v>
      </c>
      <c r="F34" s="21">
        <v>9.6300000000000008</v>
      </c>
      <c r="G34" s="22" t="s">
        <v>43</v>
      </c>
      <c r="H34" s="22">
        <v>26.3</v>
      </c>
      <c r="I34" s="22" t="s">
        <v>17</v>
      </c>
      <c r="J34" s="1">
        <f>VLOOKUP(I34,'Level Averages'!A:E,4,FALSE)</f>
        <v>26.8</v>
      </c>
      <c r="K34" s="2">
        <f>VLOOKUP(I34,'Level Averages'!G:K,5,FALSE)</f>
        <v>0.32833333333333331</v>
      </c>
      <c r="L34" s="2">
        <f>VLOOKUP(I34,'Level Averages'!M:Q,5,FALSE)</f>
        <v>0.39100000000000001</v>
      </c>
      <c r="M34" s="2">
        <f>VLOOKUP(I34,'Level Averages'!V:Z,5,FALSE)</f>
        <v>7.6000000000000005</v>
      </c>
      <c r="N34" s="2">
        <f t="shared" si="10"/>
        <v>-0.18660581672385401</v>
      </c>
      <c r="O34" s="2">
        <f t="shared" si="11"/>
        <v>-0.15159640002216146</v>
      </c>
      <c r="P34" s="2">
        <f t="shared" si="20"/>
        <v>0.11836748925887441</v>
      </c>
      <c r="Q34" s="15">
        <f>VLOOKUP(H34-J34,'Level Averages'!S:T,2,TRUE)</f>
        <v>0.05</v>
      </c>
      <c r="R34" s="9">
        <f>VLOOKUP(G34,'Positional Adjustments'!A:B,2,FALSE)</f>
        <v>0</v>
      </c>
      <c r="S34" s="8">
        <f t="shared" ref="S34:S44" si="32">-N34-O34+P34+Q34+R34</f>
        <v>0.50656970600488993</v>
      </c>
    </row>
    <row r="35" spans="1:19">
      <c r="A35" s="22" t="s">
        <v>124</v>
      </c>
      <c r="B35" s="22">
        <v>2014</v>
      </c>
      <c r="C35" s="22"/>
      <c r="D35" s="21">
        <v>0.50800000000000001</v>
      </c>
      <c r="E35" s="21">
        <v>0.372</v>
      </c>
      <c r="F35" s="21">
        <v>5.91</v>
      </c>
      <c r="G35" s="22" t="s">
        <v>44</v>
      </c>
      <c r="H35" s="22">
        <v>23.3</v>
      </c>
      <c r="I35" s="22" t="s">
        <v>12</v>
      </c>
      <c r="J35" s="1">
        <f>VLOOKUP(I35,'Level Averages'!A:E,4,FALSE)</f>
        <v>22.8</v>
      </c>
      <c r="K35" s="2">
        <f>VLOOKUP(I35,'Level Averages'!G:K,5,FALSE)</f>
        <v>0.32700000000000001</v>
      </c>
      <c r="L35" s="2">
        <f>VLOOKUP(I35,'Level Averages'!M:Q,5,FALSE)</f>
        <v>0.38300000000000001</v>
      </c>
      <c r="M35" s="2">
        <f>VLOOKUP(I35,'Level Averages'!V:Z,5,FALSE)</f>
        <v>7.5333333333333341</v>
      </c>
      <c r="N35" s="2">
        <f t="shared" ref="N35:N36" si="33">(LN(D35)-LN(K35))*1.8</f>
        <v>0.79293829802621119</v>
      </c>
      <c r="O35" s="2">
        <f t="shared" ref="O35:O36" si="34">LN(E35)-LN(L35)</f>
        <v>-2.9141134907499477E-2</v>
      </c>
      <c r="P35" s="2">
        <f t="shared" ref="P35:P36" si="35">(LN(F35)-LN(M35))/2</f>
        <v>-0.12134589309606192</v>
      </c>
      <c r="Q35" s="15">
        <f>VLOOKUP(H35-J35,'Level Averages'!S:T,2,TRUE)</f>
        <v>-0.05</v>
      </c>
      <c r="R35" s="9">
        <f>VLOOKUP(G35,'Positional Adjustments'!A:B,2,FALSE)</f>
        <v>-0.6</v>
      </c>
      <c r="S35" s="8">
        <f>(-N35-O35+P35+Q35+R35)/2</f>
        <v>-0.76757152810738682</v>
      </c>
    </row>
    <row r="36" spans="1:19">
      <c r="A36" s="22" t="s">
        <v>124</v>
      </c>
      <c r="B36" s="22">
        <v>2014</v>
      </c>
      <c r="C36" s="22"/>
      <c r="D36" s="21">
        <v>0.41399999999999998</v>
      </c>
      <c r="E36" s="21">
        <v>0.311</v>
      </c>
      <c r="F36" s="21">
        <v>13.89</v>
      </c>
      <c r="G36" s="22" t="s">
        <v>44</v>
      </c>
      <c r="H36" s="22">
        <v>23.3</v>
      </c>
      <c r="I36" s="22" t="s">
        <v>14</v>
      </c>
      <c r="J36" s="1">
        <f>VLOOKUP(I36,'Level Averages'!A:E,4,FALSE)</f>
        <v>21.6</v>
      </c>
      <c r="K36" s="2">
        <f>VLOOKUP(I36,'Level Averages'!G:K,5,FALSE)</f>
        <v>0.32566666666666666</v>
      </c>
      <c r="L36" s="2">
        <f>VLOOKUP(I36,'Level Averages'!M:Q,5,FALSE)</f>
        <v>0.3746666666666667</v>
      </c>
      <c r="M36" s="2">
        <f>VLOOKUP(I36,'Level Averages'!V:Z,5,FALSE)</f>
        <v>7.7</v>
      </c>
      <c r="N36" s="2">
        <f t="shared" si="33"/>
        <v>0.43198489881115437</v>
      </c>
      <c r="O36" s="2">
        <f t="shared" si="34"/>
        <v>-0.1862438296062926</v>
      </c>
      <c r="P36" s="2">
        <f t="shared" si="35"/>
        <v>0.29497441395330704</v>
      </c>
      <c r="Q36" s="15">
        <f>VLOOKUP(H36-J36,'Level Averages'!S:T,2,TRUE)</f>
        <v>-0.125</v>
      </c>
      <c r="R36" s="9">
        <f>VLOOKUP(G36,'Positional Adjustments'!A:B,2,FALSE)</f>
        <v>-0.6</v>
      </c>
      <c r="S36" s="8">
        <f>(-N36-O36+P36+Q36+R36)/2</f>
        <v>-0.33788332762577733</v>
      </c>
    </row>
    <row r="37" spans="1:19">
      <c r="A37" s="22" t="s">
        <v>121</v>
      </c>
      <c r="B37" s="22">
        <v>2012</v>
      </c>
      <c r="C37" s="22"/>
      <c r="D37" s="21">
        <v>0.25900000000000001</v>
      </c>
      <c r="E37" s="21">
        <v>0.182</v>
      </c>
      <c r="F37" s="21">
        <v>6.39</v>
      </c>
      <c r="G37" s="22" t="s">
        <v>44</v>
      </c>
      <c r="H37" s="22">
        <v>21.9</v>
      </c>
      <c r="I37" s="22" t="s">
        <v>12</v>
      </c>
      <c r="J37" s="1">
        <f>VLOOKUP(I37,'Level Averages'!A:E,4,FALSE)</f>
        <v>22.8</v>
      </c>
      <c r="K37" s="2">
        <f>VLOOKUP(I37,'Level Averages'!G:K,5,FALSE)</f>
        <v>0.32700000000000001</v>
      </c>
      <c r="L37" s="2">
        <f>VLOOKUP(I37,'Level Averages'!M:Q,5,FALSE)</f>
        <v>0.38300000000000001</v>
      </c>
      <c r="M37" s="2">
        <f>VLOOKUP(I37,'Level Averages'!V:Z,5,FALSE)</f>
        <v>7.5333333333333341</v>
      </c>
      <c r="N37" s="2">
        <f t="shared" ref="N37:N38" si="36">(LN(D37)-LN(K37))*1.8</f>
        <v>-0.41963779655588818</v>
      </c>
      <c r="O37" s="2">
        <f t="shared" ref="O37:O38" si="37">LN(E37)-LN(L37)</f>
        <v>-0.74402830210385063</v>
      </c>
      <c r="P37" s="2">
        <f t="shared" ref="P37:P38" si="38">(LN(F37)-LN(M37))/2</f>
        <v>-8.2301674610343656E-2</v>
      </c>
      <c r="Q37" s="15">
        <f>VLOOKUP(H37-J37,'Level Averages'!S:T,2,TRUE)</f>
        <v>0.125</v>
      </c>
      <c r="R37" s="9">
        <f>VLOOKUP(G37,'Positional Adjustments'!A:B,2,FALSE)</f>
        <v>-0.6</v>
      </c>
      <c r="S37" s="8">
        <f t="shared" ref="S37:S38" si="39">-N37-O37+P37+Q37+R37</f>
        <v>0.60636442404939495</v>
      </c>
    </row>
    <row r="38" spans="1:19">
      <c r="A38" s="22" t="s">
        <v>121</v>
      </c>
      <c r="B38" s="22">
        <v>2014</v>
      </c>
      <c r="C38" s="22"/>
      <c r="D38" s="21">
        <v>0.34</v>
      </c>
      <c r="E38" s="21">
        <v>0.42899999999999999</v>
      </c>
      <c r="F38" s="21">
        <v>7.71</v>
      </c>
      <c r="G38" s="22" t="s">
        <v>44</v>
      </c>
      <c r="H38" s="22">
        <v>23.9</v>
      </c>
      <c r="I38" s="22" t="s">
        <v>12</v>
      </c>
      <c r="J38" s="1">
        <f>VLOOKUP(I38,'Level Averages'!A:E,4,FALSE)</f>
        <v>22.8</v>
      </c>
      <c r="K38" s="2">
        <f>VLOOKUP(I38,'Level Averages'!G:K,5,FALSE)</f>
        <v>0.32700000000000001</v>
      </c>
      <c r="L38" s="2">
        <f>VLOOKUP(I38,'Level Averages'!M:Q,5,FALSE)</f>
        <v>0.38300000000000001</v>
      </c>
      <c r="M38" s="2">
        <f>VLOOKUP(I38,'Level Averages'!V:Z,5,FALSE)</f>
        <v>7.5333333333333341</v>
      </c>
      <c r="N38" s="2">
        <f t="shared" si="36"/>
        <v>7.0173804083316818E-2</v>
      </c>
      <c r="O38" s="2">
        <f t="shared" si="37"/>
        <v>0.11342192974737098</v>
      </c>
      <c r="P38" s="2">
        <f t="shared" si="38"/>
        <v>1.1590284982553767E-2</v>
      </c>
      <c r="Q38" s="15">
        <f>VLOOKUP(H38-J38,'Level Averages'!S:T,2,TRUE)</f>
        <v>-0.125</v>
      </c>
      <c r="R38" s="9">
        <f>VLOOKUP(G38,'Positional Adjustments'!A:B,2,FALSE)</f>
        <v>-0.6</v>
      </c>
      <c r="S38" s="8">
        <f t="shared" si="39"/>
        <v>-0.89700544884813405</v>
      </c>
    </row>
    <row r="39" spans="1:19">
      <c r="A39" s="22" t="s">
        <v>105</v>
      </c>
      <c r="B39" s="22">
        <v>2013</v>
      </c>
      <c r="C39" s="22"/>
      <c r="D39" s="21">
        <v>0.254</v>
      </c>
      <c r="E39" s="21">
        <v>0.31</v>
      </c>
      <c r="F39" s="21">
        <v>9.9499999999999993</v>
      </c>
      <c r="G39" s="22" t="s">
        <v>44</v>
      </c>
      <c r="H39" s="22">
        <v>23.7</v>
      </c>
      <c r="I39" s="22" t="s">
        <v>17</v>
      </c>
      <c r="J39" s="1">
        <f>VLOOKUP(I39,'Level Averages'!A:E,4,FALSE)</f>
        <v>26.8</v>
      </c>
      <c r="K39" s="2">
        <f>VLOOKUP(I39,'Level Averages'!G:K,5,FALSE)</f>
        <v>0.32833333333333331</v>
      </c>
      <c r="L39" s="2">
        <f>VLOOKUP(I39,'Level Averages'!M:Q,5,FALSE)</f>
        <v>0.39100000000000001</v>
      </c>
      <c r="M39" s="2">
        <f>VLOOKUP(I39,'Level Averages'!V:Z,5,FALSE)</f>
        <v>7.6000000000000005</v>
      </c>
      <c r="N39" s="2">
        <f t="shared" si="10"/>
        <v>-0.46205115387379675</v>
      </c>
      <c r="O39" s="2">
        <f t="shared" si="11"/>
        <v>-0.23213526250617389</v>
      </c>
      <c r="P39" s="2">
        <f t="shared" si="20"/>
        <v>0.1347121519391079</v>
      </c>
      <c r="Q39" s="15">
        <f>VLOOKUP(H39-J39,'Level Averages'!S:T,2,TRUE)</f>
        <v>0.375</v>
      </c>
      <c r="R39" s="9">
        <f>VLOOKUP(G39,'Positional Adjustments'!A:B,2,FALSE)</f>
        <v>-0.6</v>
      </c>
      <c r="S39" s="8">
        <f t="shared" si="32"/>
        <v>0.60389856831907862</v>
      </c>
    </row>
    <row r="40" spans="1:19">
      <c r="A40" s="22" t="s">
        <v>105</v>
      </c>
      <c r="B40" s="22">
        <v>2012</v>
      </c>
      <c r="C40" s="22"/>
      <c r="D40" s="21">
        <v>0.22700000000000001</v>
      </c>
      <c r="E40" s="21">
        <v>0.19700000000000001</v>
      </c>
      <c r="F40" s="21">
        <v>14.82</v>
      </c>
      <c r="G40" s="22" t="s">
        <v>44</v>
      </c>
      <c r="H40" s="22">
        <v>22.7</v>
      </c>
      <c r="I40" s="22" t="s">
        <v>14</v>
      </c>
      <c r="J40" s="1">
        <f>VLOOKUP(I40,'Level Averages'!A:E,4,FALSE)</f>
        <v>21.6</v>
      </c>
      <c r="K40" s="2">
        <f>VLOOKUP(I40,'Level Averages'!G:K,5,FALSE)</f>
        <v>0.32566666666666666</v>
      </c>
      <c r="L40" s="2">
        <f>VLOOKUP(I40,'Level Averages'!M:Q,5,FALSE)</f>
        <v>0.3746666666666667</v>
      </c>
      <c r="M40" s="2">
        <f>VLOOKUP(I40,'Level Averages'!V:Z,5,FALSE)</f>
        <v>7.7</v>
      </c>
      <c r="N40" s="2">
        <f t="shared" si="10"/>
        <v>-0.64966382260788647</v>
      </c>
      <c r="O40" s="2">
        <f t="shared" si="11"/>
        <v>-0.64283301304753826</v>
      </c>
      <c r="P40" s="2">
        <f t="shared" si="20"/>
        <v>0.32737864550415141</v>
      </c>
      <c r="Q40" s="15">
        <f>VLOOKUP(H40-J40,'Level Averages'!S:T,2,TRUE)</f>
        <v>-0.125</v>
      </c>
      <c r="R40" s="9">
        <f>VLOOKUP(G40,'Positional Adjustments'!A:B,2,FALSE)</f>
        <v>-0.6</v>
      </c>
      <c r="S40" s="8">
        <f t="shared" si="32"/>
        <v>0.89487548115957616</v>
      </c>
    </row>
    <row r="41" spans="1:19">
      <c r="A41" s="22" t="s">
        <v>53</v>
      </c>
      <c r="B41" s="22">
        <v>2013</v>
      </c>
      <c r="C41" s="22"/>
      <c r="D41" s="21">
        <v>0.29099999999999998</v>
      </c>
      <c r="E41" s="21">
        <v>0.32400000000000001</v>
      </c>
      <c r="F41" s="21">
        <v>8.17</v>
      </c>
      <c r="G41" s="22" t="s">
        <v>43</v>
      </c>
      <c r="H41" s="22">
        <v>22.4</v>
      </c>
      <c r="I41" s="22" t="s">
        <v>12</v>
      </c>
      <c r="J41" s="1">
        <f>VLOOKUP(I41,'Level Averages'!A:E,4,FALSE)</f>
        <v>22.8</v>
      </c>
      <c r="K41" s="2">
        <f>VLOOKUP(I41,'Level Averages'!G:K,5,FALSE)</f>
        <v>0.32700000000000001</v>
      </c>
      <c r="L41" s="2">
        <f>VLOOKUP(I41,'Level Averages'!M:Q,5,FALSE)</f>
        <v>0.38300000000000001</v>
      </c>
      <c r="M41" s="2">
        <f>VLOOKUP(I41,'Level Averages'!V:Z,5,FALSE)</f>
        <v>7.5333333333333341</v>
      </c>
      <c r="N41" s="2">
        <f t="shared" si="10"/>
        <v>-0.20994642670636995</v>
      </c>
      <c r="O41" s="2">
        <f t="shared" si="11"/>
        <v>-0.16729147338831651</v>
      </c>
      <c r="P41" s="2">
        <f>(LN(F41)-LN(M41))/3</f>
        <v>2.7043763753926846E-2</v>
      </c>
      <c r="Q41" s="15">
        <f>VLOOKUP(H41-J41,'Level Averages'!S:T,2,TRUE)</f>
        <v>0.05</v>
      </c>
      <c r="R41" s="9">
        <f>VLOOKUP(G41,'Positional Adjustments'!A:B,2,FALSE)</f>
        <v>0</v>
      </c>
      <c r="S41" s="8">
        <f t="shared" si="32"/>
        <v>0.45428166384861335</v>
      </c>
    </row>
    <row r="42" spans="1:19">
      <c r="A42" s="22" t="s">
        <v>53</v>
      </c>
      <c r="B42" s="22">
        <v>2012</v>
      </c>
      <c r="C42" s="22"/>
      <c r="D42" s="21">
        <v>0.30299999999999999</v>
      </c>
      <c r="E42" s="21">
        <v>0.38900000000000001</v>
      </c>
      <c r="F42" s="21">
        <v>6.59</v>
      </c>
      <c r="G42" s="22" t="s">
        <v>43</v>
      </c>
      <c r="H42" s="22">
        <v>21.4</v>
      </c>
      <c r="I42" s="22" t="s">
        <v>14</v>
      </c>
      <c r="J42" s="1">
        <f>VLOOKUP(I42,'Level Averages'!A:E,4,FALSE)</f>
        <v>21.6</v>
      </c>
      <c r="K42" s="2">
        <f>VLOOKUP(I42,'Level Averages'!G:K,5,FALSE)</f>
        <v>0.32566666666666666</v>
      </c>
      <c r="L42" s="2">
        <f>VLOOKUP(I42,'Level Averages'!M:Q,5,FALSE)</f>
        <v>0.3746666666666667</v>
      </c>
      <c r="M42" s="2">
        <f>VLOOKUP(I42,'Level Averages'!V:Z,5,FALSE)</f>
        <v>7.7</v>
      </c>
      <c r="N42" s="2">
        <f t="shared" si="10"/>
        <v>-0.12985480415754713</v>
      </c>
      <c r="O42" s="2">
        <f t="shared" si="11"/>
        <v>3.7542601832919575E-2</v>
      </c>
      <c r="P42" s="2">
        <f>(LN(F42)-LN(M42))/3</f>
        <v>-5.1888993448407472E-2</v>
      </c>
      <c r="Q42" s="15">
        <f>VLOOKUP(H42-J42,'Level Averages'!S:T,2,TRUE)</f>
        <v>0.05</v>
      </c>
      <c r="R42" s="9">
        <f>VLOOKUP(G42,'Positional Adjustments'!A:B,2,FALSE)</f>
        <v>0</v>
      </c>
      <c r="S42" s="8">
        <f t="shared" si="32"/>
        <v>9.0423208876220088E-2</v>
      </c>
    </row>
    <row r="43" spans="1:19">
      <c r="A43" s="22" t="s">
        <v>53</v>
      </c>
      <c r="B43" s="22">
        <v>2014</v>
      </c>
      <c r="C43" s="22"/>
      <c r="D43" s="21">
        <v>0.34799999999999998</v>
      </c>
      <c r="E43" s="21">
        <v>0.45900000000000002</v>
      </c>
      <c r="F43" s="21">
        <v>5.89</v>
      </c>
      <c r="G43" s="22" t="s">
        <v>43</v>
      </c>
      <c r="H43" s="22">
        <v>23.4</v>
      </c>
      <c r="I43" s="22" t="s">
        <v>16</v>
      </c>
      <c r="J43" s="1">
        <f>VLOOKUP(I43,'Level Averages'!A:E,4,FALSE)</f>
        <v>24.3</v>
      </c>
      <c r="K43" s="2">
        <f>VLOOKUP(I43,'Level Averages'!G:K,5,FALSE)</f>
        <v>0.32966666666666666</v>
      </c>
      <c r="L43" s="2">
        <f>VLOOKUP(I43,'Level Averages'!M:Q,5,FALSE)</f>
        <v>0.39133333333333331</v>
      </c>
      <c r="M43" s="2">
        <f>VLOOKUP(I43,'Level Averages'!V:Z,5,FALSE)</f>
        <v>7.6000000000000005</v>
      </c>
      <c r="N43" s="2">
        <f t="shared" si="10"/>
        <v>9.7416786275769204E-2</v>
      </c>
      <c r="O43" s="2">
        <f t="shared" si="11"/>
        <v>0.15949049834061313</v>
      </c>
      <c r="P43" s="2">
        <f>(LN(F43)-LN(M43))/3</f>
        <v>-8.4964083209596808E-2</v>
      </c>
      <c r="Q43" s="15">
        <f>VLOOKUP(H43-J43,'Level Averages'!S:T,2,TRUE)</f>
        <v>0.125</v>
      </c>
      <c r="R43" s="9">
        <f>VLOOKUP(G43,'Positional Adjustments'!A:B,2,FALSE)</f>
        <v>0</v>
      </c>
      <c r="S43" s="8">
        <f t="shared" si="32"/>
        <v>-0.21687136782597916</v>
      </c>
    </row>
    <row r="44" spans="1:19">
      <c r="A44" s="1" t="s">
        <v>93</v>
      </c>
      <c r="B44" s="1">
        <v>2013</v>
      </c>
      <c r="D44" s="2">
        <v>0.34399999999999997</v>
      </c>
      <c r="E44" s="2">
        <v>0.42199999999999999</v>
      </c>
      <c r="F44" s="2">
        <v>6.63</v>
      </c>
      <c r="G44" s="1" t="s">
        <v>44</v>
      </c>
      <c r="H44" s="1">
        <v>22.1</v>
      </c>
      <c r="I44" s="1" t="s">
        <v>14</v>
      </c>
      <c r="J44" s="1">
        <f>VLOOKUP(I44,'Level Averages'!A:E,4,FALSE)</f>
        <v>21.6</v>
      </c>
      <c r="K44" s="2">
        <f>VLOOKUP(I44,'Level Averages'!G:K,5,FALSE)</f>
        <v>0.32566666666666666</v>
      </c>
      <c r="L44" s="2">
        <f>VLOOKUP(I44,'Level Averages'!M:Q,5,FALSE)</f>
        <v>0.3746666666666667</v>
      </c>
      <c r="M44" s="2">
        <f>VLOOKUP(I44,'Level Averages'!V:Z,5,FALSE)</f>
        <v>7.7</v>
      </c>
      <c r="N44" s="2">
        <f t="shared" si="10"/>
        <v>9.8581129197705675E-2</v>
      </c>
      <c r="O44" s="2">
        <f t="shared" si="11"/>
        <v>0.11896857225048496</v>
      </c>
      <c r="P44" s="2">
        <f t="shared" ref="P44:P59" si="40">(LN(F44)-LN(M44))/2</f>
        <v>-7.4807762330933558E-2</v>
      </c>
      <c r="Q44" s="15">
        <f>VLOOKUP(H44-J44,'Level Averages'!S:T,2,TRUE)</f>
        <v>-0.05</v>
      </c>
      <c r="R44" s="9">
        <f>VLOOKUP(G44,'Positional Adjustments'!A:B,2,FALSE)</f>
        <v>-0.6</v>
      </c>
      <c r="S44" s="8">
        <f t="shared" si="32"/>
        <v>-0.9423574637791241</v>
      </c>
    </row>
    <row r="45" spans="1:19">
      <c r="A45" s="22" t="s">
        <v>70</v>
      </c>
      <c r="B45" s="22">
        <v>2013</v>
      </c>
      <c r="C45" s="22"/>
      <c r="D45" s="21">
        <v>0.379</v>
      </c>
      <c r="E45" s="21">
        <v>0.52600000000000002</v>
      </c>
      <c r="F45" s="21">
        <v>7.67</v>
      </c>
      <c r="G45" s="22" t="s">
        <v>44</v>
      </c>
      <c r="H45" s="22">
        <v>24.6</v>
      </c>
      <c r="I45" s="22" t="s">
        <v>16</v>
      </c>
      <c r="J45" s="1">
        <f>VLOOKUP(I45,'Level Averages'!A:E,4,FALSE)</f>
        <v>24.3</v>
      </c>
      <c r="K45" s="2">
        <f>VLOOKUP(I45,'Level Averages'!G:K,5,FALSE)</f>
        <v>0.32966666666666666</v>
      </c>
      <c r="L45" s="2">
        <f>VLOOKUP(I45,'Level Averages'!M:Q,5,FALSE)</f>
        <v>0.39133333333333331</v>
      </c>
      <c r="M45" s="2">
        <f>VLOOKUP(I45,'Level Averages'!V:Z,5,FALSE)</f>
        <v>7.6000000000000005</v>
      </c>
      <c r="N45" s="2">
        <f t="shared" si="10"/>
        <v>0.25101749183008287</v>
      </c>
      <c r="O45" s="2">
        <f t="shared" si="11"/>
        <v>0.29574150101777785</v>
      </c>
      <c r="P45" s="2">
        <f t="shared" si="40"/>
        <v>4.5841840434395209E-3</v>
      </c>
      <c r="Q45" s="15">
        <f>VLOOKUP(H45-J45,'Level Averages'!S:T,2,TRUE)</f>
        <v>-0.05</v>
      </c>
      <c r="R45" s="9">
        <f>VLOOKUP(G45,'Positional Adjustments'!A:B,2,FALSE)</f>
        <v>-0.6</v>
      </c>
      <c r="S45" s="8">
        <f>(-N45-O45+P45+Q45+R45)/2</f>
        <v>-0.59608740440221064</v>
      </c>
    </row>
    <row r="46" spans="1:19">
      <c r="A46" s="22" t="s">
        <v>70</v>
      </c>
      <c r="B46" s="22">
        <v>2013</v>
      </c>
      <c r="C46" s="22"/>
      <c r="D46" s="21">
        <v>0.33600000000000002</v>
      </c>
      <c r="E46" s="21">
        <v>0.52800000000000002</v>
      </c>
      <c r="F46" s="21">
        <v>5.34</v>
      </c>
      <c r="G46" s="22" t="s">
        <v>43</v>
      </c>
      <c r="H46" s="22">
        <v>24.6</v>
      </c>
      <c r="I46" s="22" t="s">
        <v>12</v>
      </c>
      <c r="J46" s="1">
        <f>VLOOKUP(I46,'Level Averages'!A:E,4,FALSE)</f>
        <v>22.8</v>
      </c>
      <c r="K46" s="2">
        <f>VLOOKUP(I46,'Level Averages'!G:K,5,FALSE)</f>
        <v>0.32700000000000001</v>
      </c>
      <c r="L46" s="2">
        <f>VLOOKUP(I46,'Level Averages'!M:Q,5,FALSE)</f>
        <v>0.38300000000000001</v>
      </c>
      <c r="M46" s="2">
        <f>VLOOKUP(I46,'Level Averages'!V:Z,5,FALSE)</f>
        <v>7.5333333333333341</v>
      </c>
      <c r="N46" s="2">
        <f t="shared" si="10"/>
        <v>4.8871780318711665E-2</v>
      </c>
      <c r="O46" s="2">
        <f t="shared" si="11"/>
        <v>0.32106129452561549</v>
      </c>
      <c r="P46" s="2">
        <f t="shared" si="40"/>
        <v>-0.17205598231901365</v>
      </c>
      <c r="Q46" s="15">
        <f>VLOOKUP(H46-J46,'Level Averages'!S:T,2,TRUE)</f>
        <v>-0.125</v>
      </c>
      <c r="R46" s="9">
        <f>VLOOKUP(G46,'Positional Adjustments'!A:B,2,FALSE)</f>
        <v>0</v>
      </c>
      <c r="S46" s="8">
        <f>(-N46-O46+P46+Q46+R46)/2</f>
        <v>-0.33349452858167039</v>
      </c>
    </row>
    <row r="47" spans="1:19">
      <c r="A47" s="22" t="s">
        <v>70</v>
      </c>
      <c r="B47" s="22">
        <v>2012</v>
      </c>
      <c r="C47" s="22"/>
      <c r="D47" s="21">
        <v>0.26500000000000001</v>
      </c>
      <c r="E47" s="21">
        <v>0.28899999999999998</v>
      </c>
      <c r="F47" s="21">
        <v>7.5</v>
      </c>
      <c r="G47" s="22" t="s">
        <v>44</v>
      </c>
      <c r="H47" s="22">
        <v>23.6</v>
      </c>
      <c r="I47" s="22" t="s">
        <v>17</v>
      </c>
      <c r="J47" s="1">
        <f>VLOOKUP(I47,'Level Averages'!A:E,4,FALSE)</f>
        <v>26.8</v>
      </c>
      <c r="K47" s="2">
        <f>VLOOKUP(I47,'Level Averages'!G:K,5,FALSE)</f>
        <v>0.32833333333333331</v>
      </c>
      <c r="L47" s="2">
        <f>VLOOKUP(I47,'Level Averages'!M:Q,5,FALSE)</f>
        <v>0.39100000000000001</v>
      </c>
      <c r="M47" s="2">
        <f>VLOOKUP(I47,'Level Averages'!V:Z,5,FALSE)</f>
        <v>7.6000000000000005</v>
      </c>
      <c r="N47" s="2">
        <f t="shared" si="10"/>
        <v>-0.38573914773196255</v>
      </c>
      <c r="O47" s="2">
        <f t="shared" si="11"/>
        <v>-0.30228087187293373</v>
      </c>
      <c r="P47" s="2">
        <f t="shared" si="40"/>
        <v>-6.6226133750104665E-3</v>
      </c>
      <c r="Q47" s="15">
        <f>VLOOKUP(H47-J47,'Level Averages'!S:T,2,TRUE)</f>
        <v>0.375</v>
      </c>
      <c r="R47" s="9">
        <f>VLOOKUP(G47,'Positional Adjustments'!A:B,2,FALSE)</f>
        <v>-0.6</v>
      </c>
      <c r="S47" s="8">
        <f>(-N47-O47+P47+Q47+R47)/3</f>
        <v>0.15213246874329525</v>
      </c>
    </row>
    <row r="48" spans="1:19">
      <c r="A48" s="22" t="s">
        <v>70</v>
      </c>
      <c r="B48" s="22">
        <v>2012</v>
      </c>
      <c r="C48" s="22"/>
      <c r="D48" s="21">
        <v>0.29799999999999999</v>
      </c>
      <c r="E48" s="21">
        <v>0.34899999999999998</v>
      </c>
      <c r="F48" s="21">
        <v>6.95</v>
      </c>
      <c r="G48" s="22" t="s">
        <v>44</v>
      </c>
      <c r="H48" s="22">
        <v>23.6</v>
      </c>
      <c r="I48" s="22" t="s">
        <v>12</v>
      </c>
      <c r="J48" s="1">
        <f>VLOOKUP(I48,'Level Averages'!A:E,4,FALSE)</f>
        <v>22.8</v>
      </c>
      <c r="K48" s="2">
        <f>VLOOKUP(I48,'Level Averages'!G:K,5,FALSE)</f>
        <v>0.32700000000000001</v>
      </c>
      <c r="L48" s="2">
        <f>VLOOKUP(I48,'Level Averages'!M:Q,5,FALSE)</f>
        <v>0.38300000000000001</v>
      </c>
      <c r="M48" s="2">
        <f>VLOOKUP(I48,'Level Averages'!V:Z,5,FALSE)</f>
        <v>7.5333333333333341</v>
      </c>
      <c r="N48" s="2">
        <f t="shared" si="10"/>
        <v>-0.16716003190532835</v>
      </c>
      <c r="O48" s="2">
        <f t="shared" si="11"/>
        <v>-9.2963066978218989E-2</v>
      </c>
      <c r="P48" s="2">
        <f t="shared" si="40"/>
        <v>-4.0297979016714947E-2</v>
      </c>
      <c r="Q48" s="15">
        <f>VLOOKUP(H48-J48,'Level Averages'!S:T,2,TRUE)</f>
        <v>-0.05</v>
      </c>
      <c r="R48" s="9">
        <f>VLOOKUP(G48,'Positional Adjustments'!A:B,2,FALSE)</f>
        <v>-0.6</v>
      </c>
      <c r="S48" s="8">
        <f>(-N48-O48+P48+Q48+R48)/3</f>
        <v>-0.14339162671105585</v>
      </c>
    </row>
    <row r="49" spans="1:19">
      <c r="A49" s="22" t="s">
        <v>70</v>
      </c>
      <c r="B49" s="22">
        <v>2012</v>
      </c>
      <c r="C49" s="22"/>
      <c r="D49" s="21">
        <v>0.30499999999999999</v>
      </c>
      <c r="E49" s="21">
        <v>0.34</v>
      </c>
      <c r="F49" s="21">
        <v>7.38</v>
      </c>
      <c r="G49" s="22" t="s">
        <v>44</v>
      </c>
      <c r="H49" s="22">
        <v>23.6</v>
      </c>
      <c r="I49" s="22" t="s">
        <v>14</v>
      </c>
      <c r="J49" s="1">
        <f>VLOOKUP(I49,'Level Averages'!A:E,4,FALSE)</f>
        <v>21.6</v>
      </c>
      <c r="K49" s="2">
        <f>VLOOKUP(I49,'Level Averages'!G:K,5,FALSE)</f>
        <v>0.32566666666666666</v>
      </c>
      <c r="L49" s="2">
        <f>VLOOKUP(I49,'Level Averages'!M:Q,5,FALSE)</f>
        <v>0.3746666666666667</v>
      </c>
      <c r="M49" s="2">
        <f>VLOOKUP(I49,'Level Averages'!V:Z,5,FALSE)</f>
        <v>7.7</v>
      </c>
      <c r="N49" s="2">
        <f t="shared" si="10"/>
        <v>-0.11801265618107042</v>
      </c>
      <c r="O49" s="2">
        <f t="shared" si="11"/>
        <v>-9.709112417531951E-2</v>
      </c>
      <c r="P49" s="2">
        <f t="shared" si="40"/>
        <v>-2.1223345123628556E-2</v>
      </c>
      <c r="Q49" s="15">
        <f>VLOOKUP(H49-J49,'Level Averages'!S:T,2,TRUE)</f>
        <v>-0.25</v>
      </c>
      <c r="R49" s="9">
        <f>VLOOKUP(G49,'Positional Adjustments'!A:B,2,FALSE)</f>
        <v>-0.6</v>
      </c>
      <c r="S49" s="8">
        <f>(-N49-O49+P49+Q49+R49)/3</f>
        <v>-0.21870652158907955</v>
      </c>
    </row>
    <row r="50" spans="1:19">
      <c r="A50" s="22" t="s">
        <v>70</v>
      </c>
      <c r="B50" s="22">
        <v>2011</v>
      </c>
      <c r="C50" s="22"/>
      <c r="D50" s="21">
        <v>0.35</v>
      </c>
      <c r="E50" s="21">
        <v>0.5</v>
      </c>
      <c r="F50" s="21">
        <v>5.83</v>
      </c>
      <c r="G50" s="22" t="s">
        <v>43</v>
      </c>
      <c r="H50" s="22">
        <v>22.6</v>
      </c>
      <c r="I50" s="22" t="s">
        <v>14</v>
      </c>
      <c r="J50" s="1">
        <f>VLOOKUP(I50,'Level Averages'!A:E,4,FALSE)</f>
        <v>21.6</v>
      </c>
      <c r="K50" s="2">
        <f>VLOOKUP(I50,'Level Averages'!G:K,5,FALSE)</f>
        <v>0.32566666666666666</v>
      </c>
      <c r="L50" s="2">
        <f>VLOOKUP(I50,'Level Averages'!M:Q,5,FALSE)</f>
        <v>0.3746666666666667</v>
      </c>
      <c r="M50" s="2">
        <f>VLOOKUP(I50,'Level Averages'!V:Z,5,FALSE)</f>
        <v>7.7</v>
      </c>
      <c r="N50" s="2">
        <f t="shared" ref="N50:N81" si="41">(LN(D50)-LN(K50))*1.8</f>
        <v>0.12970582399581518</v>
      </c>
      <c r="O50" s="2">
        <f t="shared" ref="O50:O81" si="42">LN(E50)-LN(L50)</f>
        <v>0.288571356636665</v>
      </c>
      <c r="P50" s="2">
        <f t="shared" si="40"/>
        <v>-0.13910166424861858</v>
      </c>
      <c r="Q50" s="15">
        <f>VLOOKUP(H50-J50,'Level Averages'!S:T,2,TRUE)</f>
        <v>-0.125</v>
      </c>
      <c r="R50" s="9">
        <f>VLOOKUP(G50,'Positional Adjustments'!A:B,2,FALSE)</f>
        <v>0</v>
      </c>
      <c r="S50" s="8">
        <f t="shared" ref="S50:S55" si="43">-N50-O50+P50+Q50+R50</f>
        <v>-0.68237884488109879</v>
      </c>
    </row>
    <row r="51" spans="1:19">
      <c r="A51" s="22" t="s">
        <v>110</v>
      </c>
      <c r="B51" s="22">
        <v>2014</v>
      </c>
      <c r="C51" s="22"/>
      <c r="D51" s="21">
        <v>0.308</v>
      </c>
      <c r="E51" s="21">
        <v>0.40100000000000002</v>
      </c>
      <c r="F51" s="21">
        <v>9.23</v>
      </c>
      <c r="G51" s="22" t="s">
        <v>43</v>
      </c>
      <c r="H51" s="22">
        <v>24.3</v>
      </c>
      <c r="I51" s="22" t="s">
        <v>12</v>
      </c>
      <c r="J51" s="1">
        <f>VLOOKUP(I51,'Level Averages'!A:E,4,FALSE)</f>
        <v>22.8</v>
      </c>
      <c r="K51" s="2">
        <f>VLOOKUP(I51,'Level Averages'!G:K,5,FALSE)</f>
        <v>0.32700000000000001</v>
      </c>
      <c r="L51" s="2">
        <f>VLOOKUP(I51,'Level Averages'!M:Q,5,FALSE)</f>
        <v>0.38300000000000001</v>
      </c>
      <c r="M51" s="2">
        <f>VLOOKUP(I51,'Level Averages'!V:Z,5,FALSE)</f>
        <v>7.5333333333333341</v>
      </c>
      <c r="N51" s="2">
        <f t="shared" si="41"/>
        <v>-0.10774869826262216</v>
      </c>
      <c r="O51" s="2">
        <f t="shared" si="42"/>
        <v>4.592643812592323E-2</v>
      </c>
      <c r="P51" s="2">
        <f t="shared" si="40"/>
        <v>0.10156071545231504</v>
      </c>
      <c r="Q51" s="15">
        <f>VLOOKUP(H51-J51,'Level Averages'!S:T,2,TRUE)</f>
        <v>-0.125</v>
      </c>
      <c r="R51" s="9">
        <f>VLOOKUP(G51,'Positional Adjustments'!A:B,2,FALSE)</f>
        <v>0</v>
      </c>
      <c r="S51" s="8">
        <f t="shared" si="43"/>
        <v>3.838297558901399E-2</v>
      </c>
    </row>
    <row r="52" spans="1:19">
      <c r="A52" s="22" t="s">
        <v>103</v>
      </c>
      <c r="B52" s="22">
        <v>2010</v>
      </c>
      <c r="C52" s="22"/>
      <c r="D52" s="21">
        <v>0.29099999999999998</v>
      </c>
      <c r="E52" s="21">
        <v>0.20699999999999999</v>
      </c>
      <c r="F52" s="21">
        <v>13.4</v>
      </c>
      <c r="G52" s="22" t="s">
        <v>44</v>
      </c>
      <c r="H52" s="22">
        <v>22.1</v>
      </c>
      <c r="I52" s="22" t="s">
        <v>17</v>
      </c>
      <c r="J52" s="1">
        <f>VLOOKUP(I52,'Level Averages'!A:E,4,FALSE)</f>
        <v>26.8</v>
      </c>
      <c r="K52" s="2">
        <f>VLOOKUP(I52,'Level Averages'!G:K,5,FALSE)</f>
        <v>0.32833333333333331</v>
      </c>
      <c r="L52" s="2">
        <f>VLOOKUP(I52,'Level Averages'!M:Q,5,FALSE)</f>
        <v>0.39100000000000001</v>
      </c>
      <c r="M52" s="2">
        <f>VLOOKUP(I52,'Level Averages'!V:Z,5,FALSE)</f>
        <v>7.6000000000000005</v>
      </c>
      <c r="N52" s="2">
        <f t="shared" si="41"/>
        <v>-0.21727095359847631</v>
      </c>
      <c r="O52" s="2">
        <f t="shared" si="42"/>
        <v>-0.63598876671999682</v>
      </c>
      <c r="P52" s="2">
        <f t="shared" si="40"/>
        <v>0.28355322983229003</v>
      </c>
      <c r="Q52" s="15">
        <f>VLOOKUP(H52-J52,'Level Averages'!S:T,2,TRUE)</f>
        <v>0.375</v>
      </c>
      <c r="R52" s="9">
        <f>VLOOKUP(G52,'Positional Adjustments'!A:B,2,FALSE)</f>
        <v>-0.6</v>
      </c>
      <c r="S52" s="8">
        <f t="shared" si="43"/>
        <v>0.91181295015076314</v>
      </c>
    </row>
    <row r="53" spans="1:19">
      <c r="A53" s="22" t="s">
        <v>108</v>
      </c>
      <c r="B53" s="22">
        <v>2014</v>
      </c>
      <c r="C53" s="22"/>
      <c r="D53" s="21">
        <v>0.35799999999999998</v>
      </c>
      <c r="E53" s="21">
        <v>0.379</v>
      </c>
      <c r="F53" s="21">
        <v>7.5</v>
      </c>
      <c r="G53" s="22" t="s">
        <v>43</v>
      </c>
      <c r="H53" s="22">
        <v>22.4</v>
      </c>
      <c r="I53" s="22" t="s">
        <v>14</v>
      </c>
      <c r="J53" s="1">
        <f>VLOOKUP(I53,'Level Averages'!A:E,4,FALSE)</f>
        <v>21.6</v>
      </c>
      <c r="K53" s="2">
        <f>VLOOKUP(I53,'Level Averages'!G:K,5,FALSE)</f>
        <v>0.32566666666666666</v>
      </c>
      <c r="L53" s="2">
        <f>VLOOKUP(I53,'Level Averages'!M:Q,5,FALSE)</f>
        <v>0.3746666666666667</v>
      </c>
      <c r="M53" s="2">
        <f>VLOOKUP(I53,'Level Averages'!V:Z,5,FALSE)</f>
        <v>7.7</v>
      </c>
      <c r="N53" s="2">
        <f t="shared" si="41"/>
        <v>0.17038552144684924</v>
      </c>
      <c r="O53" s="2">
        <f t="shared" si="42"/>
        <v>1.1499463296899548E-2</v>
      </c>
      <c r="P53" s="2">
        <f t="shared" si="40"/>
        <v>-1.3158654158686778E-2</v>
      </c>
      <c r="Q53" s="15">
        <f>VLOOKUP(H53-J53,'Level Averages'!S:T,2,TRUE)</f>
        <v>-0.05</v>
      </c>
      <c r="R53" s="9">
        <f>VLOOKUP(G53,'Positional Adjustments'!A:B,2,FALSE)</f>
        <v>0</v>
      </c>
      <c r="S53" s="8">
        <f t="shared" si="43"/>
        <v>-0.24504363890243558</v>
      </c>
    </row>
    <row r="54" spans="1:19">
      <c r="A54" s="22" t="s">
        <v>77</v>
      </c>
      <c r="B54" s="22">
        <v>2013</v>
      </c>
      <c r="C54" s="22"/>
      <c r="D54" s="21">
        <v>0.29399999999999998</v>
      </c>
      <c r="E54" s="21">
        <v>0.35899999999999999</v>
      </c>
      <c r="F54" s="21">
        <v>9.6300000000000008</v>
      </c>
      <c r="G54" s="22" t="s">
        <v>44</v>
      </c>
      <c r="H54" s="22">
        <v>22.5</v>
      </c>
      <c r="I54" s="22" t="s">
        <v>14</v>
      </c>
      <c r="J54" s="1">
        <f>VLOOKUP(I54,'Level Averages'!A:E,4,FALSE)</f>
        <v>21.6</v>
      </c>
      <c r="K54" s="2">
        <f>VLOOKUP(I54,'Level Averages'!G:K,5,FALSE)</f>
        <v>0.32566666666666666</v>
      </c>
      <c r="L54" s="2">
        <f>VLOOKUP(I54,'Level Averages'!M:Q,5,FALSE)</f>
        <v>0.3746666666666667</v>
      </c>
      <c r="M54" s="2">
        <f>VLOOKUP(I54,'Level Averages'!V:Z,5,FALSE)</f>
        <v>7.7</v>
      </c>
      <c r="N54" s="2">
        <f t="shared" si="41"/>
        <v>-0.18413027286478442</v>
      </c>
      <c r="O54" s="2">
        <f t="shared" si="42"/>
        <v>-4.2714353297247931E-2</v>
      </c>
      <c r="P54" s="2">
        <f t="shared" si="40"/>
        <v>0.1118314484751981</v>
      </c>
      <c r="Q54" s="15">
        <f>VLOOKUP(H54-J54,'Level Averages'!S:T,2,TRUE)</f>
        <v>-0.05</v>
      </c>
      <c r="R54" s="9">
        <f>VLOOKUP(G54,'Positional Adjustments'!A:B,2,FALSE)</f>
        <v>-0.6</v>
      </c>
      <c r="S54" s="8">
        <f t="shared" si="43"/>
        <v>-0.31132392536276948</v>
      </c>
    </row>
    <row r="55" spans="1:19">
      <c r="A55" s="22" t="s">
        <v>77</v>
      </c>
      <c r="B55" s="22">
        <v>2014</v>
      </c>
      <c r="C55" s="22"/>
      <c r="D55" s="21">
        <v>0.33200000000000002</v>
      </c>
      <c r="E55" s="21">
        <v>0.39600000000000002</v>
      </c>
      <c r="F55" s="21">
        <v>5.97</v>
      </c>
      <c r="G55" s="22" t="s">
        <v>43</v>
      </c>
      <c r="H55" s="22">
        <v>23.5</v>
      </c>
      <c r="I55" s="22" t="s">
        <v>12</v>
      </c>
      <c r="J55" s="1">
        <f>VLOOKUP(I55,'Level Averages'!A:E,4,FALSE)</f>
        <v>22.8</v>
      </c>
      <c r="K55" s="2">
        <f>VLOOKUP(I55,'Level Averages'!G:K,5,FALSE)</f>
        <v>0.32700000000000001</v>
      </c>
      <c r="L55" s="2">
        <f>VLOOKUP(I55,'Level Averages'!M:Q,5,FALSE)</f>
        <v>0.38300000000000001</v>
      </c>
      <c r="M55" s="2">
        <f>VLOOKUP(I55,'Level Averages'!V:Z,5,FALSE)</f>
        <v>7.5333333333333341</v>
      </c>
      <c r="N55" s="2">
        <f t="shared" ref="N55" si="44">(LN(D55)-LN(K55))*1.8</f>
        <v>2.7314636434623285E-2</v>
      </c>
      <c r="O55" s="2">
        <f t="shared" ref="O55" si="45">LN(E55)-LN(L55)</f>
        <v>3.3379222073834591E-2</v>
      </c>
      <c r="P55" s="2">
        <f t="shared" ref="P55" si="46">(LN(F55)-LN(M55))/2</f>
        <v>-0.11629534510281003</v>
      </c>
      <c r="Q55" s="15">
        <f>VLOOKUP(H55-J55,'Level Averages'!S:T,2,TRUE)</f>
        <v>-0.05</v>
      </c>
      <c r="R55" s="9">
        <f>VLOOKUP(G55,'Positional Adjustments'!A:B,2,FALSE)</f>
        <v>0</v>
      </c>
      <c r="S55" s="8">
        <f t="shared" si="43"/>
        <v>-0.2269892036112679</v>
      </c>
    </row>
    <row r="56" spans="1:19">
      <c r="A56" s="22" t="s">
        <v>62</v>
      </c>
      <c r="B56" s="22">
        <v>2013</v>
      </c>
      <c r="C56" s="22"/>
      <c r="D56" s="21">
        <v>0.26100000000000001</v>
      </c>
      <c r="E56" s="21">
        <v>0.315</v>
      </c>
      <c r="F56" s="21">
        <v>11.83</v>
      </c>
      <c r="G56" s="22" t="s">
        <v>43</v>
      </c>
      <c r="H56" s="22">
        <v>23.4</v>
      </c>
      <c r="I56" s="22" t="s">
        <v>17</v>
      </c>
      <c r="J56" s="1">
        <f>VLOOKUP(I56,'Level Averages'!A:E,4,FALSE)</f>
        <v>26.8</v>
      </c>
      <c r="K56" s="2">
        <f>VLOOKUP(I56,'Level Averages'!G:K,5,FALSE)</f>
        <v>0.32833333333333331</v>
      </c>
      <c r="L56" s="2">
        <f>VLOOKUP(I56,'Level Averages'!M:Q,5,FALSE)</f>
        <v>0.39100000000000001</v>
      </c>
      <c r="M56" s="2">
        <f>VLOOKUP(I56,'Level Averages'!V:Z,5,FALSE)</f>
        <v>7.6000000000000005</v>
      </c>
      <c r="N56" s="2">
        <f t="shared" si="41"/>
        <v>-0.41311610132631432</v>
      </c>
      <c r="O56" s="2">
        <f t="shared" si="42"/>
        <v>-0.21613492115973276</v>
      </c>
      <c r="P56" s="2">
        <f t="shared" si="40"/>
        <v>0.22124521534900499</v>
      </c>
      <c r="Q56" s="15">
        <f>VLOOKUP(H56-J56,'Level Averages'!S:T,2,TRUE)</f>
        <v>0.375</v>
      </c>
      <c r="R56" s="9">
        <f>VLOOKUP(G56,'Positional Adjustments'!A:B,2,FALSE)</f>
        <v>0</v>
      </c>
      <c r="S56" s="8">
        <f>(-N56-O56+P56+Q56+R56)/2</f>
        <v>0.61274811891752601</v>
      </c>
    </row>
    <row r="57" spans="1:19">
      <c r="A57" s="22" t="s">
        <v>62</v>
      </c>
      <c r="B57" s="22">
        <v>2013</v>
      </c>
      <c r="C57" s="22"/>
      <c r="D57" s="21">
        <v>0.27800000000000002</v>
      </c>
      <c r="E57" s="21">
        <v>0.32500000000000001</v>
      </c>
      <c r="F57" s="21">
        <v>13.63</v>
      </c>
      <c r="G57" s="22" t="s">
        <v>43</v>
      </c>
      <c r="H57" s="22">
        <v>23.4</v>
      </c>
      <c r="I57" s="22" t="s">
        <v>16</v>
      </c>
      <c r="J57" s="1">
        <f>VLOOKUP(I57,'Level Averages'!A:E,4,FALSE)</f>
        <v>24.3</v>
      </c>
      <c r="K57" s="2">
        <f>VLOOKUP(I57,'Level Averages'!G:K,5,FALSE)</f>
        <v>0.32966666666666666</v>
      </c>
      <c r="L57" s="2">
        <f>VLOOKUP(I57,'Level Averages'!M:Q,5,FALSE)</f>
        <v>0.39133333333333331</v>
      </c>
      <c r="M57" s="2">
        <f>VLOOKUP(I57,'Level Averages'!V:Z,5,FALSE)</f>
        <v>7.6000000000000005</v>
      </c>
      <c r="N57" s="2">
        <f t="shared" si="41"/>
        <v>-0.30682967267513772</v>
      </c>
      <c r="O57" s="2">
        <f t="shared" si="42"/>
        <v>-0.18573452939019452</v>
      </c>
      <c r="P57" s="2">
        <f t="shared" si="40"/>
        <v>0.29206249920807781</v>
      </c>
      <c r="Q57" s="15">
        <f>VLOOKUP(H57-J57,'Level Averages'!S:T,2,TRUE)</f>
        <v>0.125</v>
      </c>
      <c r="R57" s="9">
        <f>VLOOKUP(G57,'Positional Adjustments'!A:B,2,FALSE)</f>
        <v>0</v>
      </c>
      <c r="S57" s="8">
        <f>(-N57-O57+P57+Q57+R57)/2</f>
        <v>0.45481335063670503</v>
      </c>
    </row>
    <row r="58" spans="1:19">
      <c r="A58" s="22" t="s">
        <v>62</v>
      </c>
      <c r="B58" s="22">
        <v>2012</v>
      </c>
      <c r="C58" s="22"/>
      <c r="D58" s="21">
        <v>0.252</v>
      </c>
      <c r="E58" s="21">
        <v>0.26800000000000002</v>
      </c>
      <c r="F58" s="21">
        <v>6.09</v>
      </c>
      <c r="G58" s="22" t="s">
        <v>43</v>
      </c>
      <c r="H58" s="22">
        <v>22.4</v>
      </c>
      <c r="I58" s="22" t="s">
        <v>16</v>
      </c>
      <c r="J58" s="1">
        <f>VLOOKUP(I58,'Level Averages'!A:E,4,FALSE)</f>
        <v>24.3</v>
      </c>
      <c r="K58" s="2">
        <f>VLOOKUP(I58,'Level Averages'!G:K,5,FALSE)</f>
        <v>0.32966666666666666</v>
      </c>
      <c r="L58" s="2">
        <f>VLOOKUP(I58,'Level Averages'!M:Q,5,FALSE)</f>
        <v>0.39133333333333331</v>
      </c>
      <c r="M58" s="2">
        <f>VLOOKUP(I58,'Level Averages'!V:Z,5,FALSE)</f>
        <v>7.6000000000000005</v>
      </c>
      <c r="N58" s="2">
        <f t="shared" si="41"/>
        <v>-0.48357531979772245</v>
      </c>
      <c r="O58" s="2">
        <f t="shared" si="42"/>
        <v>-0.37857273120907531</v>
      </c>
      <c r="P58" s="2">
        <f t="shared" si="40"/>
        <v>-0.11075008278524001</v>
      </c>
      <c r="Q58" s="15">
        <f>VLOOKUP(H58-J58,'Level Averages'!S:T,2,TRUE)</f>
        <v>0.25</v>
      </c>
      <c r="R58" s="9">
        <f>VLOOKUP(G58,'Positional Adjustments'!A:B,2,FALSE)</f>
        <v>0</v>
      </c>
      <c r="S58" s="8">
        <f>(-N58-O58+P58+Q58+R58)/2</f>
        <v>0.50069898411077896</v>
      </c>
    </row>
    <row r="59" spans="1:19">
      <c r="A59" s="22" t="s">
        <v>62</v>
      </c>
      <c r="B59" s="22">
        <v>2012</v>
      </c>
      <c r="C59" s="22"/>
      <c r="D59" s="21">
        <v>0.30399999999999999</v>
      </c>
      <c r="E59" s="21">
        <v>0.33500000000000002</v>
      </c>
      <c r="F59" s="21">
        <v>8.89</v>
      </c>
      <c r="G59" s="22" t="s">
        <v>43</v>
      </c>
      <c r="H59" s="22">
        <v>22.4</v>
      </c>
      <c r="I59" s="22" t="s">
        <v>12</v>
      </c>
      <c r="J59" s="1">
        <f>VLOOKUP(I59,'Level Averages'!A:E,4,FALSE)</f>
        <v>22.8</v>
      </c>
      <c r="K59" s="2">
        <f>VLOOKUP(I59,'Level Averages'!G:K,5,FALSE)</f>
        <v>0.32700000000000001</v>
      </c>
      <c r="L59" s="2">
        <f>VLOOKUP(I59,'Level Averages'!M:Q,5,FALSE)</f>
        <v>0.38300000000000001</v>
      </c>
      <c r="M59" s="2">
        <f>VLOOKUP(I59,'Level Averages'!V:Z,5,FALSE)</f>
        <v>7.5333333333333341</v>
      </c>
      <c r="N59" s="2">
        <f t="shared" si="41"/>
        <v>-0.1312784450838573</v>
      </c>
      <c r="O59" s="2">
        <f t="shared" si="42"/>
        <v>-0.13390445735557954</v>
      </c>
      <c r="P59" s="2">
        <f t="shared" si="40"/>
        <v>8.2794715957841269E-2</v>
      </c>
      <c r="Q59" s="15">
        <f>VLOOKUP(H59-J59,'Level Averages'!S:T,2,TRUE)</f>
        <v>0.05</v>
      </c>
      <c r="R59" s="9">
        <f>VLOOKUP(G59,'Positional Adjustments'!A:B,2,FALSE)</f>
        <v>0</v>
      </c>
      <c r="S59" s="8">
        <f>(-N59-O59+P59+Q59+R59)/2</f>
        <v>0.19898880919863907</v>
      </c>
    </row>
    <row r="60" spans="1:19">
      <c r="A60" s="22" t="s">
        <v>114</v>
      </c>
      <c r="B60" s="22">
        <v>2012</v>
      </c>
      <c r="C60" s="22"/>
      <c r="D60" s="21">
        <v>0.27700000000000002</v>
      </c>
      <c r="E60" s="21">
        <v>0.33200000000000002</v>
      </c>
      <c r="F60" s="21">
        <v>5.64</v>
      </c>
      <c r="G60" s="22" t="s">
        <v>43</v>
      </c>
      <c r="H60" s="22">
        <v>21</v>
      </c>
      <c r="I60" s="22" t="s">
        <v>14</v>
      </c>
      <c r="J60" s="1">
        <f>VLOOKUP(I60,'Level Averages'!A:E,4,FALSE)</f>
        <v>21.6</v>
      </c>
      <c r="K60" s="2">
        <f>VLOOKUP(I60,'Level Averages'!G:K,5,FALSE)</f>
        <v>0.32566666666666666</v>
      </c>
      <c r="L60" s="2">
        <f>VLOOKUP(I60,'Level Averages'!M:Q,5,FALSE)</f>
        <v>0.3746666666666667</v>
      </c>
      <c r="M60" s="2">
        <f>VLOOKUP(I60,'Level Averages'!V:Z,5,FALSE)</f>
        <v>7.7</v>
      </c>
      <c r="N60" s="2">
        <f t="shared" ref="N60" si="47">(LN(D60)-LN(K60))*1.8</f>
        <v>-0.29134234293720201</v>
      </c>
      <c r="O60" s="2">
        <f t="shared" ref="O60" si="48">LN(E60)-LN(L60)</f>
        <v>-0.12090177286903814</v>
      </c>
      <c r="P60" s="2">
        <f t="shared" ref="P60" si="49">(LN(F60)-LN(M60))/2</f>
        <v>-0.1556681316748354</v>
      </c>
      <c r="Q60" s="15">
        <f>VLOOKUP(H60-J60,'Level Averages'!S:T,2,TRUE)</f>
        <v>0.05</v>
      </c>
      <c r="R60" s="9">
        <f>VLOOKUP(G60,'Positional Adjustments'!A:B,2,FALSE)</f>
        <v>0</v>
      </c>
      <c r="S60" s="8">
        <f>-N60-O60+P60+Q60+R60</f>
        <v>0.30657598413140474</v>
      </c>
    </row>
    <row r="61" spans="1:19">
      <c r="A61" s="22" t="s">
        <v>114</v>
      </c>
      <c r="B61" s="22">
        <v>2013</v>
      </c>
      <c r="C61" s="22"/>
      <c r="D61" s="21">
        <v>0.317</v>
      </c>
      <c r="E61" s="21">
        <v>0.45800000000000002</v>
      </c>
      <c r="F61" s="21">
        <v>6.99</v>
      </c>
      <c r="G61" s="22" t="s">
        <v>43</v>
      </c>
      <c r="H61" s="22">
        <v>22</v>
      </c>
      <c r="I61" s="22" t="s">
        <v>11</v>
      </c>
      <c r="J61" s="1">
        <f>VLOOKUP(I61,'Level Averages'!A:E,4,FALSE)</f>
        <v>22.7</v>
      </c>
      <c r="K61" s="2">
        <f>VLOOKUP(I61,'Level Averages'!G:K,5,FALSE)</f>
        <v>0.34300000000000003</v>
      </c>
      <c r="L61" s="2">
        <f>VLOOKUP(I61,'Level Averages'!M:Q,5,FALSE)</f>
        <v>0.42666666666666669</v>
      </c>
      <c r="M61" s="2">
        <f>VLOOKUP(I61,'Level Averages'!V:Z,5,FALSE)</f>
        <v>8.1</v>
      </c>
      <c r="N61" s="2">
        <f t="shared" ref="N61:N62" si="50">(LN(D61)-LN(K61))*1.8</f>
        <v>-0.14189161191958691</v>
      </c>
      <c r="O61" s="2">
        <f t="shared" ref="O61:O62" si="51">LN(E61)-LN(L61)</f>
        <v>7.0866115868631785E-2</v>
      </c>
      <c r="P61" s="2">
        <f t="shared" ref="P61:P62" si="52">(LN(F61)-LN(M61))/2</f>
        <v>-7.36917527163371E-2</v>
      </c>
      <c r="Q61" s="15">
        <f>VLOOKUP(H61-J61,'Level Averages'!S:T,2,TRUE)</f>
        <v>0.05</v>
      </c>
      <c r="R61" s="9">
        <f>VLOOKUP(G61,'Positional Adjustments'!A:B,2,FALSE)</f>
        <v>0</v>
      </c>
      <c r="S61" s="8">
        <f t="shared" ref="S61:S62" si="53">(-N61-O61+P61+Q61+R61)/2</f>
        <v>2.3666871667309013E-2</v>
      </c>
    </row>
    <row r="62" spans="1:19">
      <c r="A62" s="22" t="s">
        <v>114</v>
      </c>
      <c r="B62" s="22">
        <v>2013</v>
      </c>
      <c r="C62" s="22"/>
      <c r="D62" s="21">
        <v>0.36599999999999999</v>
      </c>
      <c r="E62" s="21">
        <v>0.48299999999999998</v>
      </c>
      <c r="F62" s="21">
        <v>6.8</v>
      </c>
      <c r="G62" s="22" t="s">
        <v>43</v>
      </c>
      <c r="H62" s="22">
        <v>22</v>
      </c>
      <c r="I62" s="22" t="s">
        <v>27</v>
      </c>
      <c r="J62" s="1">
        <f>VLOOKUP(I62,'Level Averages'!A:E,4,FALSE)</f>
        <v>24.4</v>
      </c>
      <c r="K62" s="2">
        <f>VLOOKUP(I62,'Level Averages'!G:K,5,FALSE)</f>
        <v>0.33066666666666666</v>
      </c>
      <c r="L62" s="2">
        <f>VLOOKUP(I62,'Level Averages'!M:Q,5,FALSE)</f>
        <v>0.37966666666666671</v>
      </c>
      <c r="M62" s="2">
        <f>VLOOKUP(I62,'Level Averages'!V:Z,5,FALSE)</f>
        <v>7.4000000000000012</v>
      </c>
      <c r="N62" s="2">
        <f t="shared" si="50"/>
        <v>0.1827405266122859</v>
      </c>
      <c r="O62" s="2">
        <f t="shared" si="51"/>
        <v>0.24072297887350014</v>
      </c>
      <c r="P62" s="2">
        <f t="shared" si="52"/>
        <v>-4.2278694014031615E-2</v>
      </c>
      <c r="Q62" s="15">
        <f>VLOOKUP(H62-J62,'Level Averages'!S:T,2,TRUE)</f>
        <v>0.375</v>
      </c>
      <c r="R62" s="9">
        <f>VLOOKUP(G62,'Positional Adjustments'!A:B,2,FALSE)</f>
        <v>0</v>
      </c>
      <c r="S62" s="8">
        <f t="shared" si="53"/>
        <v>-4.5371099749908828E-2</v>
      </c>
    </row>
    <row r="63" spans="1:19">
      <c r="A63" s="22" t="s">
        <v>114</v>
      </c>
      <c r="B63" s="22">
        <v>2014</v>
      </c>
      <c r="C63" s="22"/>
      <c r="D63" s="21">
        <v>0.33300000000000002</v>
      </c>
      <c r="E63" s="21">
        <v>0.434</v>
      </c>
      <c r="F63" s="21">
        <v>4.71</v>
      </c>
      <c r="G63" s="22" t="s">
        <v>43</v>
      </c>
      <c r="H63" s="22">
        <v>23</v>
      </c>
      <c r="I63" s="22" t="s">
        <v>16</v>
      </c>
      <c r="J63" s="1">
        <f>VLOOKUP(I63,'Level Averages'!A:E,4,FALSE)</f>
        <v>24.3</v>
      </c>
      <c r="K63" s="2">
        <f>VLOOKUP(I63,'Level Averages'!G:K,5,FALSE)</f>
        <v>0.32966666666666666</v>
      </c>
      <c r="L63" s="2">
        <f>VLOOKUP(I63,'Level Averages'!M:Q,5,FALSE)</f>
        <v>0.39133333333333331</v>
      </c>
      <c r="M63" s="2">
        <f>VLOOKUP(I63,'Level Averages'!V:Z,5,FALSE)</f>
        <v>7.6000000000000005</v>
      </c>
      <c r="N63" s="2">
        <f t="shared" ref="N63" si="54">(LN(D63)-LN(K63))*1.8</f>
        <v>1.8108804646514542E-2</v>
      </c>
      <c r="O63" s="2">
        <f t="shared" ref="O63" si="55">LN(E63)-LN(L63)</f>
        <v>0.10348482238047274</v>
      </c>
      <c r="P63" s="2">
        <f t="shared" ref="P63" si="56">(LN(F63)-LN(M63))/2</f>
        <v>-0.23923016963197963</v>
      </c>
      <c r="Q63" s="15">
        <f>VLOOKUP(H63-J63,'Level Averages'!S:T,2,TRUE)</f>
        <v>0.25</v>
      </c>
      <c r="R63" s="9">
        <f>VLOOKUP(G63,'Positional Adjustments'!A:B,2,FALSE)</f>
        <v>0</v>
      </c>
      <c r="S63" s="8">
        <f>-N63-O63+P63+Q63+R63</f>
        <v>-0.11082379665896691</v>
      </c>
    </row>
    <row r="64" spans="1:19">
      <c r="A64" s="22" t="s">
        <v>54</v>
      </c>
      <c r="B64" s="22">
        <v>2013</v>
      </c>
      <c r="C64" s="22"/>
      <c r="D64" s="21">
        <v>0.313</v>
      </c>
      <c r="E64" s="21">
        <v>0.32200000000000001</v>
      </c>
      <c r="F64" s="21">
        <v>7.33</v>
      </c>
      <c r="G64" s="22" t="s">
        <v>43</v>
      </c>
      <c r="H64" s="22">
        <v>21.2</v>
      </c>
      <c r="I64" s="22" t="s">
        <v>14</v>
      </c>
      <c r="J64" s="1">
        <f>VLOOKUP(I64,'Level Averages'!A:E,4,FALSE)</f>
        <v>21.6</v>
      </c>
      <c r="K64" s="2">
        <f>VLOOKUP(I64,'Level Averages'!G:K,5,FALSE)</f>
        <v>0.32566666666666666</v>
      </c>
      <c r="L64" s="2">
        <f>VLOOKUP(I64,'Level Averages'!M:Q,5,FALSE)</f>
        <v>0.3746666666666667</v>
      </c>
      <c r="M64" s="2">
        <f>VLOOKUP(I64,'Level Averages'!V:Z,5,FALSE)</f>
        <v>7.7</v>
      </c>
      <c r="N64" s="2">
        <f t="shared" si="41"/>
        <v>-7.1408111102135671E-2</v>
      </c>
      <c r="O64" s="2">
        <f t="shared" si="42"/>
        <v>-0.15148519624111845</v>
      </c>
      <c r="P64" s="2">
        <f>(LN(F64)-LN(M64))/3</f>
        <v>-1.6414937653692691E-2</v>
      </c>
      <c r="Q64" s="15">
        <f>VLOOKUP(H64-J64,'Level Averages'!S:T,2,TRUE)</f>
        <v>0.05</v>
      </c>
      <c r="R64" s="9">
        <f>VLOOKUP(G64,'Positional Adjustments'!A:B,2,FALSE)</f>
        <v>0</v>
      </c>
      <c r="S64" s="8">
        <f>-N64-O64+P64+Q64+R64</f>
        <v>0.25647836968956145</v>
      </c>
    </row>
    <row r="65" spans="1:19">
      <c r="A65" s="22" t="s">
        <v>101</v>
      </c>
      <c r="B65" s="22">
        <v>2012</v>
      </c>
      <c r="C65" s="22"/>
      <c r="D65" s="21">
        <v>0.35</v>
      </c>
      <c r="E65" s="21">
        <v>0.377</v>
      </c>
      <c r="F65" s="21">
        <v>7.4</v>
      </c>
      <c r="G65" s="22" t="s">
        <v>43</v>
      </c>
      <c r="H65" s="22">
        <v>20.9</v>
      </c>
      <c r="I65" s="22" t="s">
        <v>14</v>
      </c>
      <c r="J65" s="1">
        <f>VLOOKUP(I65,'Level Averages'!A:E,4,FALSE)</f>
        <v>21.6</v>
      </c>
      <c r="K65" s="2">
        <f>VLOOKUP(I65,'Level Averages'!G:K,5,FALSE)</f>
        <v>0.32566666666666666</v>
      </c>
      <c r="L65" s="2">
        <f>VLOOKUP(I65,'Level Averages'!M:Q,5,FALSE)</f>
        <v>0.3746666666666667</v>
      </c>
      <c r="M65" s="2">
        <f>VLOOKUP(I65,'Level Averages'!V:Z,5,FALSE)</f>
        <v>7.7</v>
      </c>
      <c r="N65" s="2">
        <f t="shared" si="41"/>
        <v>0.12970582399581518</v>
      </c>
      <c r="O65" s="2">
        <f t="shared" si="42"/>
        <v>6.208445662484019E-3</v>
      </c>
      <c r="P65" s="2">
        <f t="shared" ref="P65:P81" si="57">(LN(F65)-LN(M65))/2</f>
        <v>-1.9870164324756967E-2</v>
      </c>
      <c r="Q65" s="15">
        <f>VLOOKUP(H65-J65,'Level Averages'!S:T,2,TRUE)</f>
        <v>0.05</v>
      </c>
      <c r="R65" s="9">
        <f>VLOOKUP(G65,'Positional Adjustments'!A:B,2,FALSE)</f>
        <v>0</v>
      </c>
      <c r="S65" s="8">
        <f>-N65-O65+P65+Q65+R65</f>
        <v>-0.10578443398305616</v>
      </c>
    </row>
    <row r="66" spans="1:19">
      <c r="A66" s="22" t="s">
        <v>101</v>
      </c>
      <c r="B66" s="22">
        <v>2014</v>
      </c>
      <c r="C66" s="22"/>
      <c r="D66" s="21">
        <v>0.307</v>
      </c>
      <c r="E66" s="21">
        <v>0.32300000000000001</v>
      </c>
      <c r="F66" s="21">
        <v>9</v>
      </c>
      <c r="G66" s="22" t="s">
        <v>44</v>
      </c>
      <c r="H66" s="22">
        <v>22.9</v>
      </c>
      <c r="I66" s="22" t="s">
        <v>12</v>
      </c>
      <c r="J66" s="1">
        <f>VLOOKUP(I66,'Level Averages'!A:E,4,FALSE)</f>
        <v>22.8</v>
      </c>
      <c r="K66" s="2">
        <f>VLOOKUP(I66,'Level Averages'!G:K,5,FALSE)</f>
        <v>0.32700000000000001</v>
      </c>
      <c r="L66" s="2">
        <f>VLOOKUP(I66,'Level Averages'!M:Q,5,FALSE)</f>
        <v>0.38300000000000001</v>
      </c>
      <c r="M66" s="2">
        <f>VLOOKUP(I66,'Level Averages'!V:Z,5,FALSE)</f>
        <v>7.5333333333333341</v>
      </c>
      <c r="N66" s="2">
        <f t="shared" ref="N66" si="58">(LN(D66)-LN(K66))*1.8</f>
        <v>-0.11360236195810151</v>
      </c>
      <c r="O66" s="2">
        <f t="shared" ref="O66" si="59">LN(E66)-LN(L66)</f>
        <v>-0.17038266595798934</v>
      </c>
      <c r="P66" s="2">
        <f t="shared" ref="P66" si="60">(LN(F66)-LN(M66))/2</f>
        <v>8.8943479863044406E-2</v>
      </c>
      <c r="Q66" s="15">
        <f>VLOOKUP(H66-J66,'Level Averages'!S:T,2,TRUE)</f>
        <v>0</v>
      </c>
      <c r="R66" s="9">
        <f>VLOOKUP(G66,'Positional Adjustments'!A:B,2,FALSE)</f>
        <v>-0.6</v>
      </c>
      <c r="S66" s="8">
        <f>-N66-O66+P66+Q66+R66</f>
        <v>-0.2270714922208647</v>
      </c>
    </row>
    <row r="67" spans="1:19">
      <c r="A67" s="22" t="s">
        <v>84</v>
      </c>
      <c r="B67" s="22">
        <v>2013</v>
      </c>
      <c r="C67" s="22"/>
      <c r="D67" s="21">
        <v>0.26300000000000001</v>
      </c>
      <c r="E67" s="21">
        <v>0.191</v>
      </c>
      <c r="F67" s="21">
        <v>7.97</v>
      </c>
      <c r="G67" s="22" t="s">
        <v>44</v>
      </c>
      <c r="H67" s="22">
        <v>24</v>
      </c>
      <c r="I67" s="22" t="s">
        <v>16</v>
      </c>
      <c r="J67" s="1">
        <f>VLOOKUP(I67,'Level Averages'!A:E,4,FALSE)</f>
        <v>24.3</v>
      </c>
      <c r="K67" s="2">
        <f>VLOOKUP(I67,'Level Averages'!G:K,5,FALSE)</f>
        <v>0.32966666666666666</v>
      </c>
      <c r="L67" s="2">
        <f>VLOOKUP(I67,'Level Averages'!M:Q,5,FALSE)</f>
        <v>0.39133333333333331</v>
      </c>
      <c r="M67" s="2">
        <f>VLOOKUP(I67,'Level Averages'!V:Z,5,FALSE)</f>
        <v>7.6000000000000005</v>
      </c>
      <c r="N67" s="2">
        <f t="shared" si="41"/>
        <v>-0.40667041939830839</v>
      </c>
      <c r="O67" s="2">
        <f t="shared" si="42"/>
        <v>-0.71728628367330216</v>
      </c>
      <c r="P67" s="2">
        <f t="shared" si="57"/>
        <v>2.376812275491913E-2</v>
      </c>
      <c r="Q67" s="15">
        <f>VLOOKUP(H67-J67,'Level Averages'!S:T,2,TRUE)</f>
        <v>0.05</v>
      </c>
      <c r="R67" s="9">
        <f>VLOOKUP(G67,'Positional Adjustments'!A:B,2,FALSE)</f>
        <v>-0.6</v>
      </c>
      <c r="S67" s="8">
        <f>(-N67-O67+P67+Q67+R67)/2</f>
        <v>0.29886241291326482</v>
      </c>
    </row>
    <row r="68" spans="1:19">
      <c r="A68" s="22" t="s">
        <v>84</v>
      </c>
      <c r="B68" s="22">
        <v>2013</v>
      </c>
      <c r="C68" s="22"/>
      <c r="D68" s="21">
        <v>0.29699999999999999</v>
      </c>
      <c r="E68" s="21">
        <v>0.26700000000000002</v>
      </c>
      <c r="F68" s="21">
        <v>15.28</v>
      </c>
      <c r="G68" s="22" t="s">
        <v>44</v>
      </c>
      <c r="H68" s="22">
        <v>24</v>
      </c>
      <c r="I68" s="22" t="s">
        <v>12</v>
      </c>
      <c r="J68" s="1">
        <f>VLOOKUP(I68,'Level Averages'!A:E,4,FALSE)</f>
        <v>22.8</v>
      </c>
      <c r="K68" s="2">
        <f>VLOOKUP(I68,'Level Averages'!G:K,5,FALSE)</f>
        <v>0.32700000000000001</v>
      </c>
      <c r="L68" s="2">
        <f>VLOOKUP(I68,'Level Averages'!M:Q,5,FALSE)</f>
        <v>0.38300000000000001</v>
      </c>
      <c r="M68" s="2">
        <f>VLOOKUP(I68,'Level Averages'!V:Z,5,FALSE)</f>
        <v>7.5333333333333341</v>
      </c>
      <c r="N68" s="2">
        <f t="shared" si="41"/>
        <v>-0.173210457770197</v>
      </c>
      <c r="O68" s="2">
        <f t="shared" si="42"/>
        <v>-0.36078633078039635</v>
      </c>
      <c r="P68" s="2">
        <f t="shared" si="57"/>
        <v>0.35360358306412176</v>
      </c>
      <c r="Q68" s="15">
        <f>VLOOKUP(H68-J68,'Level Averages'!S:T,2,TRUE)</f>
        <v>-0.125</v>
      </c>
      <c r="R68" s="9">
        <f>VLOOKUP(G68,'Positional Adjustments'!A:B,2,FALSE)</f>
        <v>-0.6</v>
      </c>
      <c r="S68" s="8">
        <f>-(N68-O68+P68+Q68+R68)/2</f>
        <v>9.1910271962839463E-2</v>
      </c>
    </row>
    <row r="69" spans="1:19">
      <c r="A69" s="22" t="s">
        <v>84</v>
      </c>
      <c r="B69" s="22">
        <v>2012</v>
      </c>
      <c r="C69" s="22"/>
      <c r="D69" s="21">
        <v>0.253</v>
      </c>
      <c r="E69" s="21">
        <v>0.26400000000000001</v>
      </c>
      <c r="F69" s="21">
        <v>6.14</v>
      </c>
      <c r="G69" s="22" t="s">
        <v>44</v>
      </c>
      <c r="H69" s="22">
        <v>23</v>
      </c>
      <c r="I69" s="22" t="s">
        <v>14</v>
      </c>
      <c r="J69" s="1">
        <f>VLOOKUP(I69,'Level Averages'!A:E,4,FALSE)</f>
        <v>21.6</v>
      </c>
      <c r="K69" s="2">
        <f>VLOOKUP(I69,'Level Averages'!G:K,5,FALSE)</f>
        <v>0.32566666666666666</v>
      </c>
      <c r="L69" s="2">
        <f>VLOOKUP(I69,'Level Averages'!M:Q,5,FALSE)</f>
        <v>0.3746666666666667</v>
      </c>
      <c r="M69" s="2">
        <f>VLOOKUP(I69,'Level Averages'!V:Z,5,FALSE)</f>
        <v>7.7</v>
      </c>
      <c r="N69" s="2">
        <f t="shared" si="41"/>
        <v>-0.45447277436487515</v>
      </c>
      <c r="O69" s="2">
        <f t="shared" si="42"/>
        <v>-0.35008763863921055</v>
      </c>
      <c r="P69" s="2">
        <f t="shared" si="57"/>
        <v>-0.11319779335029356</v>
      </c>
      <c r="Q69" s="15">
        <f>VLOOKUP(H69-J69,'Level Averages'!S:T,2,TRUE)</f>
        <v>-0.125</v>
      </c>
      <c r="R69" s="9">
        <f>VLOOKUP(G69,'Positional Adjustments'!A:B,2,FALSE)</f>
        <v>-0.6</v>
      </c>
      <c r="S69" s="8">
        <f t="shared" ref="S69:S76" si="61">-N69-O69+P69+Q69+R69</f>
        <v>-3.3637380346207779E-2</v>
      </c>
    </row>
    <row r="70" spans="1:19">
      <c r="A70" s="22" t="s">
        <v>84</v>
      </c>
      <c r="B70" s="22">
        <v>2014</v>
      </c>
      <c r="C70" s="22"/>
      <c r="D70" s="21">
        <v>0.29099999999999998</v>
      </c>
      <c r="E70" s="21">
        <v>0.35799999999999998</v>
      </c>
      <c r="F70" s="21">
        <v>9.84</v>
      </c>
      <c r="G70" s="22" t="s">
        <v>44</v>
      </c>
      <c r="H70" s="22">
        <v>25</v>
      </c>
      <c r="I70" s="22" t="s">
        <v>16</v>
      </c>
      <c r="J70" s="1">
        <f>VLOOKUP(I70,'Level Averages'!A:E,4,FALSE)</f>
        <v>24.3</v>
      </c>
      <c r="K70" s="2">
        <f>VLOOKUP(I70,'Level Averages'!G:K,5,FALSE)</f>
        <v>0.32966666666666666</v>
      </c>
      <c r="L70" s="2">
        <f>VLOOKUP(I70,'Level Averages'!M:Q,5,FALSE)</f>
        <v>0.39133333333333331</v>
      </c>
      <c r="M70" s="2">
        <f>VLOOKUP(I70,'Level Averages'!V:Z,5,FALSE)</f>
        <v>7.6000000000000005</v>
      </c>
      <c r="N70" s="2">
        <f t="shared" ref="N70" si="62">(LN(D70)-LN(K70))*1.8</f>
        <v>-0.22456579640959823</v>
      </c>
      <c r="O70" s="2">
        <f t="shared" ref="O70" si="63">LN(E70)-LN(L70)</f>
        <v>-8.9026725319231725E-2</v>
      </c>
      <c r="P70" s="2">
        <f t="shared" ref="P70" si="64">(LN(F70)-LN(M70))/2</f>
        <v>0.12915373188593815</v>
      </c>
      <c r="Q70" s="15">
        <f>VLOOKUP(H70-J70,'Level Averages'!S:T,2,TRUE)</f>
        <v>-0.05</v>
      </c>
      <c r="R70" s="9">
        <f>VLOOKUP(G70,'Positional Adjustments'!A:B,2,FALSE)</f>
        <v>-0.6</v>
      </c>
      <c r="S70" s="8">
        <f t="shared" ref="S70" si="65">-N70-O70+P70+Q70+R70</f>
        <v>-0.20725374638523186</v>
      </c>
    </row>
    <row r="71" spans="1:19">
      <c r="A71" s="1" t="s">
        <v>100</v>
      </c>
      <c r="B71" s="1">
        <v>2013</v>
      </c>
      <c r="D71" s="2">
        <v>0.40200000000000002</v>
      </c>
      <c r="E71" s="2">
        <v>0.27200000000000002</v>
      </c>
      <c r="F71" s="2">
        <v>12.62</v>
      </c>
      <c r="G71" s="1" t="s">
        <v>44</v>
      </c>
      <c r="H71" s="1">
        <v>23.6</v>
      </c>
      <c r="I71" s="1" t="s">
        <v>12</v>
      </c>
      <c r="J71" s="1">
        <f>VLOOKUP(I71,'Level Averages'!A:E,4,FALSE)</f>
        <v>22.8</v>
      </c>
      <c r="K71" s="2">
        <f>VLOOKUP(I71,'Level Averages'!G:K,5,FALSE)</f>
        <v>0.32700000000000001</v>
      </c>
      <c r="L71" s="2">
        <f>VLOOKUP(I71,'Level Averages'!M:Q,5,FALSE)</f>
        <v>0.38300000000000001</v>
      </c>
      <c r="M71" s="2">
        <f>VLOOKUP(I71,'Level Averages'!V:Z,5,FALSE)</f>
        <v>7.5333333333333341</v>
      </c>
      <c r="N71" s="2">
        <f t="shared" si="41"/>
        <v>0.37168545189918184</v>
      </c>
      <c r="O71" s="2">
        <f t="shared" si="42"/>
        <v>-0.34223292288464868</v>
      </c>
      <c r="P71" s="2">
        <f t="shared" si="57"/>
        <v>0.25797261975146824</v>
      </c>
      <c r="Q71" s="15">
        <f>VLOOKUP(H71-J71,'Level Averages'!S:T,2,TRUE)</f>
        <v>-0.05</v>
      </c>
      <c r="R71" s="9">
        <f>VLOOKUP(G71,'Positional Adjustments'!A:B,2,FALSE)</f>
        <v>-0.6</v>
      </c>
      <c r="S71" s="8">
        <f t="shared" si="61"/>
        <v>-0.42147990926306489</v>
      </c>
    </row>
    <row r="72" spans="1:19">
      <c r="A72" s="1" t="s">
        <v>100</v>
      </c>
      <c r="B72" s="1">
        <v>2012</v>
      </c>
      <c r="D72" s="2">
        <v>0.47299999999999998</v>
      </c>
      <c r="E72" s="2">
        <v>0.435</v>
      </c>
      <c r="F72" s="2">
        <v>9.1300000000000008</v>
      </c>
      <c r="G72" s="1" t="s">
        <v>44</v>
      </c>
      <c r="H72" s="1">
        <v>22.6</v>
      </c>
      <c r="I72" s="1" t="s">
        <v>11</v>
      </c>
      <c r="J72" s="1">
        <f>VLOOKUP(I72,'Level Averages'!A:E,4,FALSE)</f>
        <v>22.7</v>
      </c>
      <c r="K72" s="2">
        <f>VLOOKUP(I72,'Level Averages'!G:K,5,FALSE)</f>
        <v>0.34300000000000003</v>
      </c>
      <c r="L72" s="2">
        <f>VLOOKUP(I72,'Level Averages'!M:Q,5,FALSE)</f>
        <v>0.42666666666666669</v>
      </c>
      <c r="M72" s="2">
        <f>VLOOKUP(I72,'Level Averages'!V:Z,5,FALSE)</f>
        <v>8.1</v>
      </c>
      <c r="N72" s="2">
        <f t="shared" si="41"/>
        <v>0.57845689438678749</v>
      </c>
      <c r="O72" s="2">
        <f t="shared" si="42"/>
        <v>1.9342962843130862E-2</v>
      </c>
      <c r="P72" s="2">
        <f t="shared" si="57"/>
        <v>5.9850816464241952E-2</v>
      </c>
      <c r="Q72" s="15">
        <f>VLOOKUP(H72-J72,'Level Averages'!S:T,2,TRUE)</f>
        <v>0.05</v>
      </c>
      <c r="R72" s="9">
        <f>VLOOKUP(G72,'Positional Adjustments'!A:B,2,FALSE)</f>
        <v>-0.6</v>
      </c>
      <c r="S72" s="8">
        <f t="shared" si="61"/>
        <v>-1.0879490407656764</v>
      </c>
    </row>
    <row r="73" spans="1:19">
      <c r="A73" s="1" t="s">
        <v>88</v>
      </c>
      <c r="B73" s="1">
        <v>2013</v>
      </c>
      <c r="D73" s="2">
        <v>0.39800000000000002</v>
      </c>
      <c r="E73" s="2">
        <v>0.49299999999999999</v>
      </c>
      <c r="F73" s="2">
        <v>8.7200000000000006</v>
      </c>
      <c r="G73" s="1" t="s">
        <v>44</v>
      </c>
      <c r="H73" s="1">
        <v>20.2</v>
      </c>
      <c r="I73" s="1" t="s">
        <v>14</v>
      </c>
      <c r="J73" s="1">
        <f>VLOOKUP(I73,'Level Averages'!A:E,4,FALSE)</f>
        <v>21.6</v>
      </c>
      <c r="K73" s="2">
        <f>VLOOKUP(I73,'Level Averages'!G:K,5,FALSE)</f>
        <v>0.32566666666666666</v>
      </c>
      <c r="L73" s="2">
        <f>VLOOKUP(I73,'Level Averages'!M:Q,5,FALSE)</f>
        <v>0.3746666666666667</v>
      </c>
      <c r="M73" s="2">
        <f>VLOOKUP(I73,'Level Averages'!V:Z,5,FALSE)</f>
        <v>7.7</v>
      </c>
      <c r="N73" s="2">
        <f t="shared" si="41"/>
        <v>0.36103975543757666</v>
      </c>
      <c r="O73" s="2">
        <f t="shared" si="42"/>
        <v>0.27447243225716333</v>
      </c>
      <c r="P73" s="2">
        <f t="shared" si="57"/>
        <v>6.2199454530625031E-2</v>
      </c>
      <c r="Q73" s="15">
        <f>VLOOKUP(H73-J73,'Level Averages'!S:T,2,TRUE)</f>
        <v>0.25</v>
      </c>
      <c r="R73" s="9">
        <f>VLOOKUP(G73,'Positional Adjustments'!A:B,2,FALSE)</f>
        <v>-0.6</v>
      </c>
      <c r="S73" s="8">
        <f t="shared" si="61"/>
        <v>-0.923312733164115</v>
      </c>
    </row>
    <row r="74" spans="1:19">
      <c r="A74" s="1" t="s">
        <v>88</v>
      </c>
      <c r="B74" s="1">
        <v>2012</v>
      </c>
      <c r="D74" s="2">
        <v>0.36299999999999999</v>
      </c>
      <c r="E74" s="2">
        <v>0.47199999999999998</v>
      </c>
      <c r="F74" s="2">
        <v>6.87</v>
      </c>
      <c r="G74" s="1" t="s">
        <v>43</v>
      </c>
      <c r="H74" s="1">
        <v>19.2</v>
      </c>
      <c r="I74" s="1" t="s">
        <v>14</v>
      </c>
      <c r="J74" s="1">
        <f>VLOOKUP(I74,'Level Averages'!A:E,4,FALSE)</f>
        <v>21.6</v>
      </c>
      <c r="K74" s="2">
        <f>VLOOKUP(I74,'Level Averages'!G:K,5,FALSE)</f>
        <v>0.32566666666666666</v>
      </c>
      <c r="L74" s="2">
        <f>VLOOKUP(I74,'Level Averages'!M:Q,5,FALSE)</f>
        <v>0.3746666666666667</v>
      </c>
      <c r="M74" s="2">
        <f>VLOOKUP(I74,'Level Averages'!V:Z,5,FALSE)</f>
        <v>7.7</v>
      </c>
      <c r="N74" s="2">
        <f t="shared" si="41"/>
        <v>0.19535124760231987</v>
      </c>
      <c r="O74" s="2">
        <f t="shared" si="42"/>
        <v>0.23094224380002859</v>
      </c>
      <c r="P74" s="2">
        <f t="shared" si="57"/>
        <v>-5.7028111312690144E-2</v>
      </c>
      <c r="Q74" s="15">
        <f>VLOOKUP(H74-J74,'Level Averages'!S:T,2,TRUE)</f>
        <v>0.375</v>
      </c>
      <c r="R74" s="9">
        <f>VLOOKUP(G74,'Positional Adjustments'!A:B,2,FALSE)</f>
        <v>0</v>
      </c>
      <c r="S74" s="8">
        <f t="shared" si="61"/>
        <v>-0.1083216027150386</v>
      </c>
    </row>
    <row r="75" spans="1:19">
      <c r="A75" s="22" t="s">
        <v>82</v>
      </c>
      <c r="B75" s="22">
        <v>2013</v>
      </c>
      <c r="C75" s="22"/>
      <c r="D75" s="21">
        <v>0.33300000000000002</v>
      </c>
      <c r="E75" s="21">
        <v>0.35599999999999998</v>
      </c>
      <c r="F75" s="21">
        <v>4.84</v>
      </c>
      <c r="G75" s="22" t="s">
        <v>44</v>
      </c>
      <c r="H75" s="22">
        <v>24.7</v>
      </c>
      <c r="I75" s="22" t="s">
        <v>12</v>
      </c>
      <c r="J75" s="1">
        <f>VLOOKUP(I75,'Level Averages'!A:E,4,FALSE)</f>
        <v>22.8</v>
      </c>
      <c r="K75" s="2">
        <f>VLOOKUP(I75,'Level Averages'!G:K,5,FALSE)</f>
        <v>0.32700000000000001</v>
      </c>
      <c r="L75" s="2">
        <f>VLOOKUP(I75,'Level Averages'!M:Q,5,FALSE)</f>
        <v>0.38300000000000001</v>
      </c>
      <c r="M75" s="2">
        <f>VLOOKUP(I75,'Level Averages'!V:Z,5,FALSE)</f>
        <v>7.5333333333333341</v>
      </c>
      <c r="N75" s="2">
        <f t="shared" si="41"/>
        <v>3.2728174349742824E-2</v>
      </c>
      <c r="O75" s="2">
        <f t="shared" si="42"/>
        <v>-7.3104258328615557E-2</v>
      </c>
      <c r="P75" s="2">
        <f t="shared" si="57"/>
        <v>-0.22121144844079521</v>
      </c>
      <c r="Q75" s="15">
        <f>VLOOKUP(H75-J75,'Level Averages'!S:T,2,TRUE)</f>
        <v>-0.125</v>
      </c>
      <c r="R75" s="9">
        <f>VLOOKUP(G75,'Positional Adjustments'!A:B,2,FALSE)</f>
        <v>-0.6</v>
      </c>
      <c r="S75" s="8">
        <f t="shared" si="61"/>
        <v>-0.90583536446192248</v>
      </c>
    </row>
    <row r="76" spans="1:19">
      <c r="A76" s="22" t="s">
        <v>82</v>
      </c>
      <c r="B76" s="22">
        <v>2012</v>
      </c>
      <c r="C76" s="22"/>
      <c r="D76" s="21">
        <v>0.379</v>
      </c>
      <c r="E76" s="21">
        <v>0.44400000000000001</v>
      </c>
      <c r="F76" s="21">
        <v>5.1100000000000003</v>
      </c>
      <c r="G76" s="22" t="s">
        <v>43</v>
      </c>
      <c r="H76" s="22">
        <v>23.7</v>
      </c>
      <c r="I76" s="22" t="s">
        <v>12</v>
      </c>
      <c r="J76" s="1">
        <f>VLOOKUP(I76,'Level Averages'!A:E,4,FALSE)</f>
        <v>22.8</v>
      </c>
      <c r="K76" s="2">
        <f>VLOOKUP(I76,'Level Averages'!G:K,5,FALSE)</f>
        <v>0.32700000000000001</v>
      </c>
      <c r="L76" s="2">
        <f>VLOOKUP(I76,'Level Averages'!M:Q,5,FALSE)</f>
        <v>0.38300000000000001</v>
      </c>
      <c r="M76" s="2">
        <f>VLOOKUP(I76,'Level Averages'!V:Z,5,FALSE)</f>
        <v>7.5333333333333341</v>
      </c>
      <c r="N76" s="2">
        <f t="shared" si="41"/>
        <v>0.26563686153331112</v>
      </c>
      <c r="O76" s="2">
        <f t="shared" si="42"/>
        <v>0.14778957325157871</v>
      </c>
      <c r="P76" s="2">
        <f t="shared" si="57"/>
        <v>-0.19406910669725885</v>
      </c>
      <c r="Q76" s="15">
        <f>VLOOKUP(H76-J76,'Level Averages'!S:T,2,TRUE)</f>
        <v>-0.05</v>
      </c>
      <c r="R76" s="9">
        <f>VLOOKUP(G76,'Positional Adjustments'!A:B,2,FALSE)</f>
        <v>0</v>
      </c>
      <c r="S76" s="8">
        <f t="shared" si="61"/>
        <v>-0.65749554148214873</v>
      </c>
    </row>
    <row r="77" spans="1:19">
      <c r="A77" s="22" t="s">
        <v>82</v>
      </c>
      <c r="B77" s="22">
        <v>2011</v>
      </c>
      <c r="C77" s="22"/>
      <c r="D77" s="21">
        <v>0.32600000000000001</v>
      </c>
      <c r="E77" s="21">
        <v>0.38600000000000001</v>
      </c>
      <c r="F77" s="21">
        <v>9.69</v>
      </c>
      <c r="G77" s="22" t="s">
        <v>44</v>
      </c>
      <c r="H77" s="22">
        <v>22.7</v>
      </c>
      <c r="I77" s="22" t="s">
        <v>12</v>
      </c>
      <c r="J77" s="1">
        <f>VLOOKUP(I77,'Level Averages'!A:E,4,FALSE)</f>
        <v>22.8</v>
      </c>
      <c r="K77" s="2">
        <f>VLOOKUP(I77,'Level Averages'!G:K,5,FALSE)</f>
        <v>0.32700000000000001</v>
      </c>
      <c r="L77" s="2">
        <f>VLOOKUP(I77,'Level Averages'!M:Q,5,FALSE)</f>
        <v>0.38300000000000001</v>
      </c>
      <c r="M77" s="2">
        <f>VLOOKUP(I77,'Level Averages'!V:Z,5,FALSE)</f>
        <v>7.5333333333333341</v>
      </c>
      <c r="N77" s="2">
        <f t="shared" si="41"/>
        <v>-5.5130211549823116E-3</v>
      </c>
      <c r="O77" s="2">
        <f t="shared" si="42"/>
        <v>7.8023802841848955E-3</v>
      </c>
      <c r="P77" s="2">
        <f t="shared" si="57"/>
        <v>0.12587840414627194</v>
      </c>
      <c r="Q77" s="15">
        <f>VLOOKUP(H77-J77,'Level Averages'!S:T,2,TRUE)</f>
        <v>0.05</v>
      </c>
      <c r="R77" s="9">
        <f>VLOOKUP(G77,'Positional Adjustments'!A:B,2,FALSE)</f>
        <v>-0.6</v>
      </c>
      <c r="S77" s="8">
        <f>(-N77-O77+P77+Q77+R77)/2</f>
        <v>-0.21320547749146532</v>
      </c>
    </row>
    <row r="78" spans="1:19">
      <c r="A78" s="22" t="s">
        <v>82</v>
      </c>
      <c r="B78" s="22">
        <v>2011</v>
      </c>
      <c r="C78" s="22"/>
      <c r="D78" s="21">
        <v>0.22500000000000001</v>
      </c>
      <c r="E78" s="21">
        <v>0.20300000000000001</v>
      </c>
      <c r="F78" s="21">
        <v>7.58</v>
      </c>
      <c r="G78" s="22" t="s">
        <v>44</v>
      </c>
      <c r="H78" s="22">
        <v>22.7</v>
      </c>
      <c r="I78" s="22" t="s">
        <v>14</v>
      </c>
      <c r="J78" s="1">
        <f>VLOOKUP(I78,'Level Averages'!A:E,4,FALSE)</f>
        <v>21.6</v>
      </c>
      <c r="K78" s="2">
        <f>VLOOKUP(I78,'Level Averages'!G:K,5,FALSE)</f>
        <v>0.32566666666666666</v>
      </c>
      <c r="L78" s="2">
        <f>VLOOKUP(I78,'Level Averages'!M:Q,5,FALSE)</f>
        <v>0.3746666666666667</v>
      </c>
      <c r="M78" s="2">
        <f>VLOOKUP(I78,'Level Averages'!V:Z,5,FALSE)</f>
        <v>7.7</v>
      </c>
      <c r="N78" s="2">
        <f t="shared" si="41"/>
        <v>-0.66559313010645516</v>
      </c>
      <c r="O78" s="2">
        <f t="shared" si="42"/>
        <v>-0.61283076274373938</v>
      </c>
      <c r="P78" s="2">
        <f t="shared" si="57"/>
        <v>-7.8535646026789419E-3</v>
      </c>
      <c r="Q78" s="15">
        <f>VLOOKUP(H78-J78,'Level Averages'!S:T,2,TRUE)</f>
        <v>-0.125</v>
      </c>
      <c r="R78" s="9">
        <f>VLOOKUP(G78,'Positional Adjustments'!A:B,2,FALSE)</f>
        <v>-0.6</v>
      </c>
      <c r="S78" s="8">
        <f>(-N78-O78+P78+Q78+R78)/2</f>
        <v>0.27278516412375781</v>
      </c>
    </row>
    <row r="79" spans="1:19">
      <c r="A79" s="22" t="s">
        <v>71</v>
      </c>
      <c r="B79" s="22">
        <v>2013</v>
      </c>
      <c r="C79" s="22"/>
      <c r="D79" s="21">
        <v>0.32100000000000001</v>
      </c>
      <c r="E79" s="21">
        <v>0.33200000000000002</v>
      </c>
      <c r="F79" s="21">
        <v>7.18</v>
      </c>
      <c r="G79" s="22" t="s">
        <v>44</v>
      </c>
      <c r="H79" s="22">
        <v>23.6</v>
      </c>
      <c r="I79" s="22" t="s">
        <v>12</v>
      </c>
      <c r="J79" s="1">
        <f>VLOOKUP(I79,'Level Averages'!A:E,4,FALSE)</f>
        <v>22.8</v>
      </c>
      <c r="K79" s="2">
        <f>VLOOKUP(I79,'Level Averages'!G:K,5,FALSE)</f>
        <v>0.32700000000000001</v>
      </c>
      <c r="L79" s="2">
        <f>VLOOKUP(I79,'Level Averages'!M:Q,5,FALSE)</f>
        <v>0.38300000000000001</v>
      </c>
      <c r="M79" s="2">
        <f>VLOOKUP(I79,'Level Averages'!V:Z,5,FALSE)</f>
        <v>7.5333333333333341</v>
      </c>
      <c r="N79" s="2">
        <f t="shared" si="41"/>
        <v>-3.3334285981027813E-2</v>
      </c>
      <c r="O79" s="2">
        <f t="shared" si="42"/>
        <v>-0.14290002026415738</v>
      </c>
      <c r="P79" s="2">
        <f t="shared" si="57"/>
        <v>-2.4019117274998947E-2</v>
      </c>
      <c r="Q79" s="15">
        <f>VLOOKUP(H79-J79,'Level Averages'!S:T,2,TRUE)</f>
        <v>-0.05</v>
      </c>
      <c r="R79" s="9">
        <f>VLOOKUP(G79,'Positional Adjustments'!A:B,2,FALSE)</f>
        <v>-0.6</v>
      </c>
      <c r="S79" s="8">
        <f>(-N79-O79+P79+Q79+R79)/2</f>
        <v>-0.24889240551490688</v>
      </c>
    </row>
    <row r="80" spans="1:19">
      <c r="A80" s="22" t="s">
        <v>71</v>
      </c>
      <c r="B80" s="22">
        <v>2013</v>
      </c>
      <c r="C80" s="22"/>
      <c r="D80" s="21">
        <v>0.28199999999999997</v>
      </c>
      <c r="E80" s="21">
        <v>0.3</v>
      </c>
      <c r="F80" s="21">
        <v>8.31</v>
      </c>
      <c r="G80" s="22" t="s">
        <v>44</v>
      </c>
      <c r="H80" s="22">
        <v>23.6</v>
      </c>
      <c r="I80" s="22" t="s">
        <v>14</v>
      </c>
      <c r="J80" s="1">
        <f>VLOOKUP(I80,'Level Averages'!A:E,4,FALSE)</f>
        <v>21.6</v>
      </c>
      <c r="K80" s="2">
        <f>VLOOKUP(I80,'Level Averages'!G:K,5,FALSE)</f>
        <v>0.32566666666666666</v>
      </c>
      <c r="L80" s="2">
        <f>VLOOKUP(I80,'Level Averages'!M:Q,5,FALSE)</f>
        <v>0.3746666666666667</v>
      </c>
      <c r="M80" s="2">
        <f>VLOOKUP(I80,'Level Averages'!V:Z,5,FALSE)</f>
        <v>7.7</v>
      </c>
      <c r="N80" s="2">
        <f t="shared" si="41"/>
        <v>-0.25914112638580727</v>
      </c>
      <c r="O80" s="2">
        <f t="shared" si="42"/>
        <v>-0.22225426712932583</v>
      </c>
      <c r="P80" s="2">
        <f t="shared" si="57"/>
        <v>3.8119640003859256E-2</v>
      </c>
      <c r="Q80" s="15">
        <f>VLOOKUP(H80-J80,'Level Averages'!S:T,2,TRUE)</f>
        <v>-0.25</v>
      </c>
      <c r="R80" s="9">
        <f>VLOOKUP(G80,'Positional Adjustments'!A:B,2,FALSE)</f>
        <v>-0.6</v>
      </c>
      <c r="S80" s="8">
        <f>(-N80-O80+P80+Q80+R80)/2</f>
        <v>-0.16524248324050378</v>
      </c>
    </row>
    <row r="81" spans="1:19">
      <c r="A81" s="22" t="s">
        <v>71</v>
      </c>
      <c r="B81" s="22">
        <v>2012</v>
      </c>
      <c r="C81" s="22"/>
      <c r="D81" s="21">
        <v>0.34599999999999997</v>
      </c>
      <c r="E81" s="21">
        <v>0.42599999999999999</v>
      </c>
      <c r="F81" s="21">
        <v>6.9</v>
      </c>
      <c r="G81" s="22" t="s">
        <v>44</v>
      </c>
      <c r="H81" s="22">
        <v>22.6</v>
      </c>
      <c r="I81" s="22" t="s">
        <v>14</v>
      </c>
      <c r="J81" s="1">
        <f>VLOOKUP(I81,'Level Averages'!A:E,4,FALSE)</f>
        <v>21.6</v>
      </c>
      <c r="K81" s="2">
        <f>VLOOKUP(I81,'Level Averages'!G:K,5,FALSE)</f>
        <v>0.32566666666666666</v>
      </c>
      <c r="L81" s="2">
        <f>VLOOKUP(I81,'Level Averages'!M:Q,5,FALSE)</f>
        <v>0.3746666666666667</v>
      </c>
      <c r="M81" s="2">
        <f>VLOOKUP(I81,'Level Averages'!V:Z,5,FALSE)</f>
        <v>7.7</v>
      </c>
      <c r="N81" s="2">
        <f t="shared" si="41"/>
        <v>0.10901594102949229</v>
      </c>
      <c r="O81" s="2">
        <f t="shared" si="42"/>
        <v>0.12840260448384366</v>
      </c>
      <c r="P81" s="2">
        <f t="shared" si="57"/>
        <v>-5.4849458628212222E-2</v>
      </c>
      <c r="Q81" s="15">
        <f>VLOOKUP(H81-J81,'Level Averages'!S:T,2,TRUE)</f>
        <v>-0.125</v>
      </c>
      <c r="R81" s="9">
        <f>VLOOKUP(G81,'Positional Adjustments'!A:B,2,FALSE)</f>
        <v>-0.6</v>
      </c>
      <c r="S81" s="8">
        <f>-N81-O81+P81+Q81+R81</f>
        <v>-1.0172680041415481</v>
      </c>
    </row>
    <row r="82" spans="1:19">
      <c r="A82" s="22" t="s">
        <v>111</v>
      </c>
      <c r="B82" s="22">
        <v>2014</v>
      </c>
      <c r="C82" s="22"/>
      <c r="D82" s="21">
        <v>0.34</v>
      </c>
      <c r="E82" s="21">
        <v>0.496</v>
      </c>
      <c r="F82" s="21">
        <v>6</v>
      </c>
      <c r="G82" s="22" t="s">
        <v>43</v>
      </c>
      <c r="H82" s="22">
        <v>24.5</v>
      </c>
      <c r="I82" s="22" t="s">
        <v>17</v>
      </c>
      <c r="J82" s="1">
        <f>VLOOKUP(I82,'Level Averages'!A:E,4,FALSE)</f>
        <v>26.8</v>
      </c>
      <c r="K82" s="2">
        <f>VLOOKUP(I82,'Level Averages'!G:K,5,FALSE)</f>
        <v>0.32833333333333331</v>
      </c>
      <c r="L82" s="2">
        <f>VLOOKUP(I82,'Level Averages'!M:Q,5,FALSE)</f>
        <v>0.39100000000000001</v>
      </c>
      <c r="M82" s="2">
        <f>VLOOKUP(I82,'Level Averages'!V:Z,5,FALSE)</f>
        <v>7.6000000000000005</v>
      </c>
      <c r="N82" s="2">
        <f t="shared" ref="N82:N85" si="66">(LN(D82)-LN(K82))*1.8</f>
        <v>6.2849277191210459E-2</v>
      </c>
      <c r="O82" s="2">
        <f t="shared" ref="O82:O85" si="67">LN(E82)-LN(L82)</f>
        <v>0.23786836673956158</v>
      </c>
      <c r="P82" s="2">
        <f t="shared" ref="P82:P85" si="68">(LN(F82)-LN(M82))/2</f>
        <v>-0.11819438903211532</v>
      </c>
      <c r="Q82" s="15">
        <f>VLOOKUP(H82-J82,'Level Averages'!S:T,2,TRUE)</f>
        <v>0.375</v>
      </c>
      <c r="R82" s="9">
        <f>VLOOKUP(G82,'Positional Adjustments'!A:B,2,FALSE)</f>
        <v>0</v>
      </c>
      <c r="S82" s="8">
        <f>(-N82-O82+P82+Q82+R82)/2</f>
        <v>-2.1956016481443685E-2</v>
      </c>
    </row>
    <row r="83" spans="1:19">
      <c r="A83" s="22" t="s">
        <v>111</v>
      </c>
      <c r="B83" s="22">
        <v>2014</v>
      </c>
      <c r="C83" s="22"/>
      <c r="D83" s="21">
        <v>0.313</v>
      </c>
      <c r="E83" s="21">
        <v>0.38900000000000001</v>
      </c>
      <c r="F83" s="21">
        <v>5.48</v>
      </c>
      <c r="G83" s="22" t="s">
        <v>43</v>
      </c>
      <c r="H83" s="22">
        <v>24.5</v>
      </c>
      <c r="I83" s="22" t="s">
        <v>16</v>
      </c>
      <c r="J83" s="1">
        <f>VLOOKUP(I83,'Level Averages'!A:E,4,FALSE)</f>
        <v>24.3</v>
      </c>
      <c r="K83" s="2">
        <f>VLOOKUP(I83,'Level Averages'!G:K,5,FALSE)</f>
        <v>0.32966666666666666</v>
      </c>
      <c r="L83" s="2">
        <f>VLOOKUP(I83,'Level Averages'!M:Q,5,FALSE)</f>
        <v>0.39133333333333331</v>
      </c>
      <c r="M83" s="2">
        <f>VLOOKUP(I83,'Level Averages'!V:Z,5,FALSE)</f>
        <v>7.6000000000000005</v>
      </c>
      <c r="N83" s="2">
        <f t="shared" si="66"/>
        <v>-9.3381934346008819E-2</v>
      </c>
      <c r="O83" s="2">
        <f t="shared" si="67"/>
        <v>-5.9803681014857224E-3</v>
      </c>
      <c r="P83" s="2">
        <f t="shared" si="68"/>
        <v>-0.16352157316618066</v>
      </c>
      <c r="Q83" s="15">
        <f>VLOOKUP(H83-J83,'Level Averages'!S:T,2,TRUE)</f>
        <v>0</v>
      </c>
      <c r="R83" s="9">
        <f>VLOOKUP(G83,'Positional Adjustments'!A:B,2,FALSE)</f>
        <v>0</v>
      </c>
      <c r="S83" s="8">
        <f>(-N83-O83+P83+Q83+R83)/2</f>
        <v>-3.2079635359343057E-2</v>
      </c>
    </row>
    <row r="84" spans="1:19">
      <c r="A84" s="22" t="s">
        <v>111</v>
      </c>
      <c r="B84" s="22">
        <v>2013</v>
      </c>
      <c r="C84" s="22"/>
      <c r="D84" s="21">
        <v>0.30299999999999999</v>
      </c>
      <c r="E84" s="21">
        <v>0.38100000000000001</v>
      </c>
      <c r="F84" s="21">
        <v>6.42</v>
      </c>
      <c r="G84" s="22" t="s">
        <v>43</v>
      </c>
      <c r="H84" s="22">
        <v>23.5</v>
      </c>
      <c r="I84" s="22" t="s">
        <v>13</v>
      </c>
      <c r="J84" s="1">
        <f>VLOOKUP(I84,'Level Averages'!A:E,4,FALSE)</f>
        <v>22.7</v>
      </c>
      <c r="K84" s="2">
        <f>VLOOKUP(I84,'Level Averages'!G:K,5,FALSE)</f>
        <v>0.32733333333333331</v>
      </c>
      <c r="L84" s="2">
        <f>VLOOKUP(I84,'Level Averages'!M:Q,5,FALSE)</f>
        <v>0.3763333333333333</v>
      </c>
      <c r="M84" s="2">
        <f>VLOOKUP(I84,'Level Averages'!V:Z,5,FALSE)</f>
        <v>7.333333333333333</v>
      </c>
      <c r="N84" s="2">
        <f t="shared" si="66"/>
        <v>-0.13904318551857694</v>
      </c>
      <c r="O84" s="2">
        <f t="shared" si="67"/>
        <v>1.2324099645148801E-2</v>
      </c>
      <c r="P84" s="2">
        <f t="shared" si="68"/>
        <v>-6.6506023494168121E-2</v>
      </c>
      <c r="Q84" s="15">
        <f>VLOOKUP(H84-J84,'Level Averages'!S:T,2,TRUE)</f>
        <v>-0.05</v>
      </c>
      <c r="R84" s="9">
        <f>VLOOKUP(G84,'Positional Adjustments'!A:B,2,FALSE)</f>
        <v>0</v>
      </c>
      <c r="S84" s="8">
        <f t="shared" ref="S84:S85" si="69">-N84-O84+P84+Q84+R84</f>
        <v>1.0213062379260021E-2</v>
      </c>
    </row>
    <row r="85" spans="1:19">
      <c r="A85" s="22" t="s">
        <v>111</v>
      </c>
      <c r="B85" s="22">
        <v>2012</v>
      </c>
      <c r="C85" s="22"/>
      <c r="D85" s="21">
        <v>0.32300000000000001</v>
      </c>
      <c r="E85" s="21">
        <v>0.375</v>
      </c>
      <c r="F85" s="21">
        <v>9</v>
      </c>
      <c r="G85" s="22" t="s">
        <v>43</v>
      </c>
      <c r="H85" s="22">
        <v>22.5</v>
      </c>
      <c r="I85" s="22" t="s">
        <v>15</v>
      </c>
      <c r="J85" s="1">
        <f>VLOOKUP(I85,'Level Averages'!A:E,4,FALSE)</f>
        <v>21.4</v>
      </c>
      <c r="K85" s="2">
        <f>VLOOKUP(I85,'Level Averages'!G:K,5,FALSE)</f>
        <v>0.32933333333333331</v>
      </c>
      <c r="L85" s="2">
        <f>VLOOKUP(I85,'Level Averages'!M:Q,5,FALSE)</f>
        <v>0.38</v>
      </c>
      <c r="M85" s="2">
        <f>VLOOKUP(I85,'Level Averages'!V:Z,5,FALSE)</f>
        <v>7.9666666666666659</v>
      </c>
      <c r="N85" s="2">
        <f t="shared" si="66"/>
        <v>-3.4952554542782455E-2</v>
      </c>
      <c r="O85" s="2">
        <f t="shared" si="67"/>
        <v>-1.32452267500206E-2</v>
      </c>
      <c r="P85" s="2">
        <f t="shared" si="68"/>
        <v>6.0979203533432225E-2</v>
      </c>
      <c r="Q85" s="15">
        <f>VLOOKUP(H85-J85,'Level Averages'!S:T,2,TRUE)</f>
        <v>-0.125</v>
      </c>
      <c r="R85" s="9">
        <f>VLOOKUP(G85,'Positional Adjustments'!A:B,2,FALSE)</f>
        <v>0</v>
      </c>
      <c r="S85" s="8">
        <f t="shared" si="69"/>
        <v>-1.5823015173764721E-2</v>
      </c>
    </row>
    <row r="86" spans="1:19">
      <c r="A86" s="22" t="s">
        <v>104</v>
      </c>
      <c r="B86" s="22">
        <v>2012</v>
      </c>
      <c r="C86" s="22"/>
      <c r="D86" s="21">
        <v>0.33</v>
      </c>
      <c r="E86" s="21">
        <v>0.373</v>
      </c>
      <c r="F86" s="21">
        <v>7.42</v>
      </c>
      <c r="G86" s="22" t="s">
        <v>43</v>
      </c>
      <c r="H86" s="22">
        <v>21.1</v>
      </c>
      <c r="I86" s="22" t="s">
        <v>16</v>
      </c>
      <c r="J86" s="1">
        <f>VLOOKUP(I86,'Level Averages'!A:E,4,FALSE)</f>
        <v>24.3</v>
      </c>
      <c r="K86" s="2">
        <f>VLOOKUP(I86,'Level Averages'!G:K,5,FALSE)</f>
        <v>0.32966666666666666</v>
      </c>
      <c r="L86" s="2">
        <f>VLOOKUP(I86,'Level Averages'!M:Q,5,FALSE)</f>
        <v>0.39133333333333331</v>
      </c>
      <c r="M86" s="2">
        <f>VLOOKUP(I86,'Level Averages'!V:Z,5,FALSE)</f>
        <v>7.6000000000000005</v>
      </c>
      <c r="N86" s="2">
        <f t="shared" ref="N86:N126" si="70">(LN(D86)-LN(K86))*1.8</f>
        <v>1.8191007106621361E-3</v>
      </c>
      <c r="O86" s="2">
        <f t="shared" ref="O86:O126" si="71">LN(E86)-LN(L86)</f>
        <v>-4.7981292076116566E-2</v>
      </c>
      <c r="P86" s="2">
        <f t="shared" ref="P86:P98" si="72">(LN(F86)-LN(M86))/2</f>
        <v>-1.1984595056498293E-2</v>
      </c>
      <c r="Q86" s="15">
        <f>VLOOKUP(H86-J86,'Level Averages'!S:T,2,TRUE)</f>
        <v>0.375</v>
      </c>
      <c r="R86" s="9">
        <f>VLOOKUP(G86,'Positional Adjustments'!A:B,2,FALSE)</f>
        <v>0</v>
      </c>
      <c r="S86" s="8">
        <f>-N86-O86+P86+Q86+R86</f>
        <v>0.40917759630895612</v>
      </c>
    </row>
    <row r="87" spans="1:19">
      <c r="A87" s="22" t="s">
        <v>104</v>
      </c>
      <c r="B87" s="22">
        <v>2011</v>
      </c>
      <c r="C87" s="22"/>
      <c r="D87" s="21">
        <v>0.315</v>
      </c>
      <c r="E87" s="21">
        <v>0.372</v>
      </c>
      <c r="F87" s="21">
        <v>8.86</v>
      </c>
      <c r="G87" s="22" t="s">
        <v>43</v>
      </c>
      <c r="H87" s="22">
        <v>20.100000000000001</v>
      </c>
      <c r="I87" s="22" t="s">
        <v>12</v>
      </c>
      <c r="J87" s="1">
        <f>VLOOKUP(I87,'Level Averages'!A:E,4,FALSE)</f>
        <v>22.8</v>
      </c>
      <c r="K87" s="2">
        <f>VLOOKUP(I87,'Level Averages'!G:K,5,FALSE)</f>
        <v>0.32700000000000001</v>
      </c>
      <c r="L87" s="2">
        <f>VLOOKUP(I87,'Level Averages'!M:Q,5,FALSE)</f>
        <v>0.38300000000000001</v>
      </c>
      <c r="M87" s="2">
        <f>VLOOKUP(I87,'Level Averages'!V:Z,5,FALSE)</f>
        <v>7.5333333333333341</v>
      </c>
      <c r="N87" s="2">
        <f t="shared" si="70"/>
        <v>-6.7297557728916685E-2</v>
      </c>
      <c r="O87" s="2">
        <f t="shared" si="71"/>
        <v>-2.9141134907499477E-2</v>
      </c>
      <c r="P87" s="2">
        <f t="shared" si="72"/>
        <v>8.1104573503429478E-2</v>
      </c>
      <c r="Q87" s="15">
        <f>VLOOKUP(H87-J87,'Level Averages'!S:T,2,TRUE)</f>
        <v>0.375</v>
      </c>
      <c r="R87" s="9">
        <f>VLOOKUP(G87,'Positional Adjustments'!A:B,2,FALSE)</f>
        <v>0</v>
      </c>
      <c r="S87" s="8">
        <f>-N87-O87+P87+Q87+R87</f>
        <v>0.55254326613984561</v>
      </c>
    </row>
    <row r="88" spans="1:19">
      <c r="A88" s="22" t="s">
        <v>104</v>
      </c>
      <c r="B88" s="22">
        <v>2014</v>
      </c>
      <c r="C88" s="22"/>
      <c r="D88" s="21">
        <v>0.28499999999999998</v>
      </c>
      <c r="E88" s="21">
        <v>0.312</v>
      </c>
      <c r="F88" s="21">
        <v>7.34</v>
      </c>
      <c r="G88" s="22" t="s">
        <v>44</v>
      </c>
      <c r="H88" s="22">
        <v>23.1</v>
      </c>
      <c r="I88" s="22" t="s">
        <v>16</v>
      </c>
      <c r="J88" s="1">
        <f>VLOOKUP(I88,'Level Averages'!A:E,4,FALSE)</f>
        <v>24.3</v>
      </c>
      <c r="K88" s="2">
        <f>VLOOKUP(I88,'Level Averages'!G:K,5,FALSE)</f>
        <v>0.32966666666666666</v>
      </c>
      <c r="L88" s="2">
        <f>VLOOKUP(I88,'Level Averages'!M:Q,5,FALSE)</f>
        <v>0.39133333333333331</v>
      </c>
      <c r="M88" s="2">
        <f>VLOOKUP(I88,'Level Averages'!V:Z,5,FALSE)</f>
        <v>7.6000000000000005</v>
      </c>
      <c r="N88" s="2">
        <f t="shared" ref="N88" si="73">(LN(D88)-LN(K88))*1.8</f>
        <v>-0.26206715283471393</v>
      </c>
      <c r="O88" s="2">
        <f t="shared" ref="O88" si="74">LN(E88)-LN(L88)</f>
        <v>-0.22655652391044978</v>
      </c>
      <c r="P88" s="2">
        <f t="shared" ref="P88" si="75">(LN(F88)-LN(M88))/2</f>
        <v>-1.7404702332930677E-2</v>
      </c>
      <c r="Q88" s="15">
        <f>VLOOKUP(H88-J88,'Level Averages'!S:T,2,TRUE)</f>
        <v>0.25</v>
      </c>
      <c r="R88" s="9">
        <f>VLOOKUP(G88,'Positional Adjustments'!A:B,2,FALSE)</f>
        <v>-0.6</v>
      </c>
      <c r="S88" s="8">
        <f>-N88-O88+P88+Q88+R88</f>
        <v>0.12121897441223306</v>
      </c>
    </row>
    <row r="89" spans="1:19">
      <c r="A89" s="22" t="s">
        <v>79</v>
      </c>
      <c r="B89" s="22">
        <v>2013</v>
      </c>
      <c r="C89" s="22"/>
      <c r="D89" s="21">
        <v>0.40500000000000003</v>
      </c>
      <c r="E89" s="21">
        <v>0.42599999999999999</v>
      </c>
      <c r="F89" s="21">
        <v>9.98</v>
      </c>
      <c r="G89" s="22" t="s">
        <v>44</v>
      </c>
      <c r="H89" s="22">
        <v>24.1</v>
      </c>
      <c r="I89" s="22" t="s">
        <v>12</v>
      </c>
      <c r="J89" s="1">
        <f>VLOOKUP(I89,'Level Averages'!A:E,4,FALSE)</f>
        <v>22.8</v>
      </c>
      <c r="K89" s="2">
        <f>VLOOKUP(I89,'Level Averages'!G:K,5,FALSE)</f>
        <v>0.32700000000000001</v>
      </c>
      <c r="L89" s="2">
        <f>VLOOKUP(I89,'Level Averages'!M:Q,5,FALSE)</f>
        <v>0.38300000000000001</v>
      </c>
      <c r="M89" s="2">
        <f>VLOOKUP(I89,'Level Averages'!V:Z,5,FALSE)</f>
        <v>7.5333333333333341</v>
      </c>
      <c r="N89" s="2">
        <f t="shared" si="70"/>
        <v>0.38506841317671431</v>
      </c>
      <c r="O89" s="2">
        <f t="shared" si="71"/>
        <v>0.10640435708872442</v>
      </c>
      <c r="P89" s="2">
        <f t="shared" si="72"/>
        <v>0.14062273635662104</v>
      </c>
      <c r="Q89" s="15">
        <f>VLOOKUP(H89-J89,'Level Averages'!S:T,2,TRUE)</f>
        <v>-0.125</v>
      </c>
      <c r="R89" s="9">
        <f>VLOOKUP(G89,'Positional Adjustments'!A:B,2,FALSE)</f>
        <v>-0.6</v>
      </c>
      <c r="S89" s="8">
        <f>(-N89-O89+P89+Q89+R89)/2</f>
        <v>-0.53792501695440886</v>
      </c>
    </row>
    <row r="90" spans="1:19">
      <c r="A90" s="22" t="s">
        <v>79</v>
      </c>
      <c r="B90" s="22">
        <v>2013</v>
      </c>
      <c r="C90" s="22"/>
      <c r="D90" s="21">
        <v>0.26500000000000001</v>
      </c>
      <c r="E90" s="21">
        <v>0.247</v>
      </c>
      <c r="F90" s="21">
        <v>11.77</v>
      </c>
      <c r="G90" s="22" t="s">
        <v>44</v>
      </c>
      <c r="H90" s="22">
        <v>24.1</v>
      </c>
      <c r="I90" s="22" t="s">
        <v>14</v>
      </c>
      <c r="J90" s="1">
        <f>VLOOKUP(I90,'Level Averages'!A:E,4,FALSE)</f>
        <v>21.6</v>
      </c>
      <c r="K90" s="2">
        <f>VLOOKUP(I90,'Level Averages'!G:K,5,FALSE)</f>
        <v>0.32566666666666666</v>
      </c>
      <c r="L90" s="2">
        <f>VLOOKUP(I90,'Level Averages'!M:Q,5,FALSE)</f>
        <v>0.3746666666666667</v>
      </c>
      <c r="M90" s="2">
        <f>VLOOKUP(I90,'Level Averages'!V:Z,5,FALSE)</f>
        <v>7.7</v>
      </c>
      <c r="N90" s="2">
        <f t="shared" si="70"/>
        <v>-0.37106016729921132</v>
      </c>
      <c r="O90" s="2">
        <f t="shared" si="71"/>
        <v>-0.41664840515754953</v>
      </c>
      <c r="P90" s="2">
        <f t="shared" si="72"/>
        <v>0.21216679620627366</v>
      </c>
      <c r="Q90" s="15">
        <f>VLOOKUP(H90-J90,'Level Averages'!S:T,2,TRUE)</f>
        <v>-0.25</v>
      </c>
      <c r="R90" s="9">
        <f>VLOOKUP(G90,'Positional Adjustments'!A:B,2,FALSE)</f>
        <v>-0.6</v>
      </c>
      <c r="S90" s="8">
        <f>(-N90-O90+P90+Q90+R90)/2</f>
        <v>7.4937684331517262E-2</v>
      </c>
    </row>
    <row r="91" spans="1:19">
      <c r="A91" s="22" t="s">
        <v>79</v>
      </c>
      <c r="B91" s="22">
        <v>2012</v>
      </c>
      <c r="C91" s="22"/>
      <c r="D91" s="21">
        <v>0.373</v>
      </c>
      <c r="E91" s="21">
        <v>0.38900000000000001</v>
      </c>
      <c r="F91" s="21">
        <v>11.15</v>
      </c>
      <c r="G91" s="22" t="s">
        <v>44</v>
      </c>
      <c r="H91" s="22">
        <v>23.1</v>
      </c>
      <c r="I91" s="22" t="s">
        <v>12</v>
      </c>
      <c r="J91" s="1">
        <f>VLOOKUP(I91,'Level Averages'!A:E,4,FALSE)</f>
        <v>22.8</v>
      </c>
      <c r="K91" s="2">
        <f>VLOOKUP(I91,'Level Averages'!G:K,5,FALSE)</f>
        <v>0.32700000000000001</v>
      </c>
      <c r="L91" s="2">
        <f>VLOOKUP(I91,'Level Averages'!M:Q,5,FALSE)</f>
        <v>0.38300000000000001</v>
      </c>
      <c r="M91" s="2">
        <f>VLOOKUP(I91,'Level Averages'!V:Z,5,FALSE)</f>
        <v>7.5333333333333341</v>
      </c>
      <c r="N91" s="2">
        <f t="shared" si="70"/>
        <v>0.23691284774381166</v>
      </c>
      <c r="O91" s="2">
        <f t="shared" si="71"/>
        <v>1.5544354437800334E-2</v>
      </c>
      <c r="P91" s="2">
        <f t="shared" si="72"/>
        <v>0.19605094014799862</v>
      </c>
      <c r="Q91" s="15">
        <f>VLOOKUP(H91-J91,'Level Averages'!S:T,2,TRUE)</f>
        <v>-0.05</v>
      </c>
      <c r="R91" s="9">
        <f>VLOOKUP(G91,'Positional Adjustments'!A:B,2,FALSE)</f>
        <v>-0.6</v>
      </c>
      <c r="S91" s="8">
        <f>(-N91-O91+P91+Q91+R91)/2</f>
        <v>-0.35320313101680667</v>
      </c>
    </row>
    <row r="92" spans="1:19">
      <c r="A92" s="22" t="s">
        <v>79</v>
      </c>
      <c r="B92" s="22">
        <v>2012</v>
      </c>
      <c r="C92" s="22"/>
      <c r="D92" s="21">
        <v>0.22600000000000001</v>
      </c>
      <c r="E92" s="21">
        <v>0.19800000000000001</v>
      </c>
      <c r="F92" s="21">
        <v>9.6999999999999993</v>
      </c>
      <c r="G92" s="22" t="s">
        <v>44</v>
      </c>
      <c r="H92" s="22">
        <v>23.1</v>
      </c>
      <c r="I92" s="22" t="s">
        <v>14</v>
      </c>
      <c r="J92" s="1">
        <f>VLOOKUP(I92,'Level Averages'!A:E,4,FALSE)</f>
        <v>21.6</v>
      </c>
      <c r="K92" s="2">
        <f>VLOOKUP(I92,'Level Averages'!G:K,5,FALSE)</f>
        <v>0.32566666666666666</v>
      </c>
      <c r="L92" s="2">
        <f>VLOOKUP(I92,'Level Averages'!M:Q,5,FALSE)</f>
        <v>0.3746666666666667</v>
      </c>
      <c r="M92" s="2">
        <f>VLOOKUP(I92,'Level Averages'!V:Z,5,FALSE)</f>
        <v>7.7</v>
      </c>
      <c r="N92" s="2">
        <f t="shared" si="70"/>
        <v>-0.65761085538429664</v>
      </c>
      <c r="O92" s="2">
        <f t="shared" si="71"/>
        <v>-0.63776971109099156</v>
      </c>
      <c r="P92" s="2">
        <f t="shared" si="72"/>
        <v>0.11545277832484935</v>
      </c>
      <c r="Q92" s="15">
        <f>VLOOKUP(H92-J92,'Level Averages'!S:T,2,TRUE)</f>
        <v>-0.125</v>
      </c>
      <c r="R92" s="9">
        <f>VLOOKUP(G92,'Positional Adjustments'!A:B,2,FALSE)</f>
        <v>-0.6</v>
      </c>
      <c r="S92" s="8">
        <f>(-N92-O92+P92+Q92+R92)/2</f>
        <v>0.34291667240006879</v>
      </c>
    </row>
    <row r="93" spans="1:19">
      <c r="A93" s="22" t="s">
        <v>79</v>
      </c>
      <c r="B93" s="22">
        <v>2014</v>
      </c>
      <c r="C93" s="22"/>
      <c r="D93" s="21">
        <v>0.27600000000000002</v>
      </c>
      <c r="E93" s="21">
        <v>0.246</v>
      </c>
      <c r="F93" s="21">
        <v>7.23</v>
      </c>
      <c r="G93" s="22" t="s">
        <v>44</v>
      </c>
      <c r="H93" s="22">
        <v>25</v>
      </c>
      <c r="I93" s="22" t="s">
        <v>12</v>
      </c>
      <c r="J93" s="1">
        <f>VLOOKUP(I93,'Level Averages'!A:E,4,FALSE)</f>
        <v>22.8</v>
      </c>
      <c r="K93" s="2">
        <f>VLOOKUP(I93,'Level Averages'!G:K,5,FALSE)</f>
        <v>0.32700000000000001</v>
      </c>
      <c r="L93" s="2">
        <f>VLOOKUP(I93,'Level Averages'!M:Q,5,FALSE)</f>
        <v>0.38300000000000001</v>
      </c>
      <c r="M93" s="2">
        <f>VLOOKUP(I93,'Level Averages'!V:Z,5,FALSE)</f>
        <v>7.5333333333333341</v>
      </c>
      <c r="N93" s="2">
        <f t="shared" ref="N93" si="76">(LN(D93)-LN(K93))*1.8</f>
        <v>-0.30520674932418618</v>
      </c>
      <c r="O93" s="2">
        <f t="shared" ref="O93" si="77">LN(E93)-LN(L93)</f>
        <v>-0.44270345324828331</v>
      </c>
      <c r="P93" s="2">
        <f t="shared" ref="P93" si="78">(LN(F93)-LN(M93))/2</f>
        <v>-2.0549290719728663E-2</v>
      </c>
      <c r="Q93" s="15">
        <f>VLOOKUP(H93-J93,'Level Averages'!S:T,2,TRUE)</f>
        <v>-0.25</v>
      </c>
      <c r="R93" s="9">
        <f>VLOOKUP(G93,'Positional Adjustments'!A:B,2,FALSE)</f>
        <v>-0.6</v>
      </c>
      <c r="S93" s="8">
        <f>(-N93-O93+P93+Q93+R93)/2</f>
        <v>-6.1319544073629551E-2</v>
      </c>
    </row>
    <row r="94" spans="1:19">
      <c r="A94" s="22" t="s">
        <v>81</v>
      </c>
      <c r="B94" s="22">
        <v>2013</v>
      </c>
      <c r="C94" s="22"/>
      <c r="D94" s="21">
        <v>0.33300000000000002</v>
      </c>
      <c r="E94" s="21">
        <v>0.35099999999999998</v>
      </c>
      <c r="F94" s="21">
        <v>5.97</v>
      </c>
      <c r="G94" s="22" t="s">
        <v>44</v>
      </c>
      <c r="H94" s="22">
        <v>25.9</v>
      </c>
      <c r="I94" s="22" t="s">
        <v>12</v>
      </c>
      <c r="J94" s="1">
        <f>VLOOKUP(I94,'Level Averages'!A:E,4,FALSE)</f>
        <v>22.8</v>
      </c>
      <c r="K94" s="2">
        <f>VLOOKUP(I94,'Level Averages'!G:K,5,FALSE)</f>
        <v>0.32700000000000001</v>
      </c>
      <c r="L94" s="2">
        <f>VLOOKUP(I94,'Level Averages'!M:Q,5,FALSE)</f>
        <v>0.38300000000000001</v>
      </c>
      <c r="M94" s="2">
        <f>VLOOKUP(I94,'Level Averages'!V:Z,5,FALSE)</f>
        <v>7.5333333333333341</v>
      </c>
      <c r="N94" s="2">
        <f t="shared" si="70"/>
        <v>3.2728174349742824E-2</v>
      </c>
      <c r="O94" s="2">
        <f t="shared" si="71"/>
        <v>-8.7248765714780352E-2</v>
      </c>
      <c r="P94" s="2">
        <f t="shared" si="72"/>
        <v>-0.11629534510281003</v>
      </c>
      <c r="Q94" s="15">
        <f>VLOOKUP(H94-J94,'Level Averages'!S:T,2,TRUE)</f>
        <v>-0.375</v>
      </c>
      <c r="R94" s="9">
        <f>VLOOKUP(G94,'Positional Adjustments'!A:B,2,FALSE)</f>
        <v>-0.6</v>
      </c>
      <c r="S94" s="8">
        <f t="shared" ref="S94:S101" si="79">-N94-O94+P94+Q94+R94</f>
        <v>-1.0367747537377725</v>
      </c>
    </row>
    <row r="95" spans="1:19">
      <c r="A95" s="22" t="s">
        <v>81</v>
      </c>
      <c r="B95" s="22">
        <v>2012</v>
      </c>
      <c r="C95" s="22"/>
      <c r="D95" s="21">
        <v>0.36299999999999999</v>
      </c>
      <c r="E95" s="21">
        <v>0.443</v>
      </c>
      <c r="F95" s="21">
        <v>6.86</v>
      </c>
      <c r="G95" s="22" t="s">
        <v>44</v>
      </c>
      <c r="H95" s="22">
        <v>24.9</v>
      </c>
      <c r="I95" s="22" t="s">
        <v>12</v>
      </c>
      <c r="J95" s="1">
        <f>VLOOKUP(I95,'Level Averages'!A:E,4,FALSE)</f>
        <v>22.8</v>
      </c>
      <c r="K95" s="2">
        <f>VLOOKUP(I95,'Level Averages'!G:K,5,FALSE)</f>
        <v>0.32700000000000001</v>
      </c>
      <c r="L95" s="2">
        <f>VLOOKUP(I95,'Level Averages'!M:Q,5,FALSE)</f>
        <v>0.38300000000000001</v>
      </c>
      <c r="M95" s="2">
        <f>VLOOKUP(I95,'Level Averages'!V:Z,5,FALSE)</f>
        <v>7.5333333333333341</v>
      </c>
      <c r="N95" s="2">
        <f t="shared" si="70"/>
        <v>0.18799679406167499</v>
      </c>
      <c r="O95" s="2">
        <f t="shared" si="71"/>
        <v>0.14553478086448968</v>
      </c>
      <c r="P95" s="2">
        <f t="shared" si="72"/>
        <v>-4.6815087936168398E-2</v>
      </c>
      <c r="Q95" s="15">
        <f>VLOOKUP(H95-J95,'Level Averages'!S:T,2,TRUE)</f>
        <v>-0.25</v>
      </c>
      <c r="R95" s="9">
        <f>VLOOKUP(G95,'Positional Adjustments'!A:B,2,FALSE)</f>
        <v>-0.6</v>
      </c>
      <c r="S95" s="8">
        <f t="shared" si="79"/>
        <v>-1.230346662862333</v>
      </c>
    </row>
    <row r="96" spans="1:19">
      <c r="A96" s="22" t="s">
        <v>81</v>
      </c>
      <c r="B96" s="22">
        <v>2011</v>
      </c>
      <c r="C96" s="22"/>
      <c r="D96" s="21">
        <v>0.32800000000000001</v>
      </c>
      <c r="E96" s="21">
        <v>0.39300000000000002</v>
      </c>
      <c r="F96" s="21">
        <v>6.25</v>
      </c>
      <c r="G96" s="22" t="s">
        <v>44</v>
      </c>
      <c r="H96" s="22">
        <v>23.9</v>
      </c>
      <c r="I96" s="22" t="s">
        <v>14</v>
      </c>
      <c r="J96" s="1">
        <f>VLOOKUP(I96,'Level Averages'!A:E,4,FALSE)</f>
        <v>21.6</v>
      </c>
      <c r="K96" s="2">
        <f>VLOOKUP(I96,'Level Averages'!G:K,5,FALSE)</f>
        <v>0.32566666666666666</v>
      </c>
      <c r="L96" s="2">
        <f>VLOOKUP(I96,'Level Averages'!M:Q,5,FALSE)</f>
        <v>0.3746666666666667</v>
      </c>
      <c r="M96" s="2">
        <f>VLOOKUP(I96,'Level Averages'!V:Z,5,FALSE)</f>
        <v>7.7</v>
      </c>
      <c r="N96" s="2">
        <f t="shared" si="70"/>
        <v>1.2850641017047294E-2</v>
      </c>
      <c r="O96" s="2">
        <f t="shared" si="71"/>
        <v>4.7772870083734542E-2</v>
      </c>
      <c r="P96" s="2">
        <f t="shared" si="72"/>
        <v>-0.104319432555664</v>
      </c>
      <c r="Q96" s="15">
        <f>VLOOKUP(H96-J96,'Level Averages'!S:T,2,TRUE)</f>
        <v>-0.25</v>
      </c>
      <c r="R96" s="9">
        <f>VLOOKUP(G96,'Positional Adjustments'!A:B,2,FALSE)</f>
        <v>-0.6</v>
      </c>
      <c r="S96" s="8">
        <f t="shared" si="79"/>
        <v>-1.0149429436564459</v>
      </c>
    </row>
    <row r="97" spans="1:19">
      <c r="A97" s="22" t="s">
        <v>85</v>
      </c>
      <c r="B97" s="22">
        <v>2013</v>
      </c>
      <c r="C97" s="22"/>
      <c r="D97" s="21">
        <v>0.36399999999999999</v>
      </c>
      <c r="E97" s="21">
        <v>0.38500000000000001</v>
      </c>
      <c r="F97" s="21">
        <v>9.3800000000000008</v>
      </c>
      <c r="G97" s="22" t="s">
        <v>44</v>
      </c>
      <c r="H97" s="22">
        <v>24</v>
      </c>
      <c r="I97" s="22" t="s">
        <v>14</v>
      </c>
      <c r="J97" s="1">
        <f>VLOOKUP(I97,'Level Averages'!A:E,4,FALSE)</f>
        <v>21.6</v>
      </c>
      <c r="K97" s="2">
        <f>VLOOKUP(I97,'Level Averages'!G:K,5,FALSE)</f>
        <v>0.32566666666666666</v>
      </c>
      <c r="L97" s="2">
        <f>VLOOKUP(I97,'Level Averages'!M:Q,5,FALSE)</f>
        <v>0.3746666666666667</v>
      </c>
      <c r="M97" s="2">
        <f>VLOOKUP(I97,'Level Averages'!V:Z,5,FALSE)</f>
        <v>7.7</v>
      </c>
      <c r="N97" s="2">
        <f t="shared" si="70"/>
        <v>0.20030310767172163</v>
      </c>
      <c r="O97" s="2">
        <f t="shared" si="71"/>
        <v>2.7206592502257432E-2</v>
      </c>
      <c r="P97" s="2">
        <f t="shared" si="72"/>
        <v>9.8679717079247498E-2</v>
      </c>
      <c r="Q97" s="15">
        <f>VLOOKUP(H97-J97,'Level Averages'!S:T,2,TRUE)</f>
        <v>-0.25</v>
      </c>
      <c r="R97" s="9">
        <f>VLOOKUP(G97,'Positional Adjustments'!A:B,2,FALSE)</f>
        <v>-0.6</v>
      </c>
      <c r="S97" s="8">
        <f t="shared" si="79"/>
        <v>-0.97882998309473157</v>
      </c>
    </row>
    <row r="98" spans="1:19">
      <c r="A98" s="22" t="s">
        <v>67</v>
      </c>
      <c r="B98" s="22">
        <v>2013</v>
      </c>
      <c r="C98" s="22"/>
      <c r="D98" s="21">
        <v>0.35799999999999998</v>
      </c>
      <c r="E98" s="21">
        <v>0.45100000000000001</v>
      </c>
      <c r="F98" s="21">
        <v>6.79</v>
      </c>
      <c r="G98" s="22" t="s">
        <v>43</v>
      </c>
      <c r="H98" s="22">
        <v>23.7</v>
      </c>
      <c r="I98" s="22" t="s">
        <v>12</v>
      </c>
      <c r="J98" s="1">
        <f>VLOOKUP(I98,'Level Averages'!A:E,4,FALSE)</f>
        <v>22.8</v>
      </c>
      <c r="K98" s="2">
        <f>VLOOKUP(I98,'Level Averages'!G:K,5,FALSE)</f>
        <v>0.32700000000000001</v>
      </c>
      <c r="L98" s="2">
        <f>VLOOKUP(I98,'Level Averages'!M:Q,5,FALSE)</f>
        <v>0.38300000000000001</v>
      </c>
      <c r="M98" s="2">
        <f>VLOOKUP(I98,'Level Averages'!V:Z,5,FALSE)</f>
        <v>7.5333333333333341</v>
      </c>
      <c r="N98" s="2">
        <f t="shared" si="70"/>
        <v>0.16303106790620436</v>
      </c>
      <c r="O98" s="2">
        <f t="shared" si="71"/>
        <v>0.1634323503220324</v>
      </c>
      <c r="P98" s="2">
        <f t="shared" si="72"/>
        <v>-5.194333801976303E-2</v>
      </c>
      <c r="Q98" s="15">
        <f>VLOOKUP(H98-J98,'Level Averages'!S:T,2,TRUE)</f>
        <v>-0.05</v>
      </c>
      <c r="R98" s="9">
        <f>VLOOKUP(G98,'Positional Adjustments'!A:B,2,FALSE)</f>
        <v>0</v>
      </c>
      <c r="S98" s="8">
        <f t="shared" si="79"/>
        <v>-0.42840675624799979</v>
      </c>
    </row>
    <row r="99" spans="1:19">
      <c r="A99" s="22" t="s">
        <v>67</v>
      </c>
      <c r="B99" s="22">
        <v>2014</v>
      </c>
      <c r="C99" s="22"/>
      <c r="D99" s="21">
        <v>0.3</v>
      </c>
      <c r="E99" s="21">
        <v>0.40400000000000003</v>
      </c>
      <c r="F99" s="21">
        <v>6.16</v>
      </c>
      <c r="G99" s="22" t="s">
        <v>44</v>
      </c>
      <c r="H99" s="22">
        <v>24.7</v>
      </c>
      <c r="I99" s="22" t="s">
        <v>12</v>
      </c>
      <c r="J99" s="1">
        <f>VLOOKUP(I99,'Level Averages'!A:E,4,FALSE)</f>
        <v>22.8</v>
      </c>
      <c r="K99" s="2">
        <f>VLOOKUP(I99,'Level Averages'!G:K,5,FALSE)</f>
        <v>0.32700000000000001</v>
      </c>
      <c r="L99" s="2">
        <f>VLOOKUP(I99,'Level Averages'!M:Q,5,FALSE)</f>
        <v>0.38300000000000001</v>
      </c>
      <c r="M99" s="2">
        <f>VLOOKUP(I99,'Level Averages'!V:Z,5,FALSE)</f>
        <v>7.5333333333333341</v>
      </c>
      <c r="N99" s="2">
        <f t="shared" ref="N99" si="80">(LN(D99)-LN(K99))*1.8</f>
        <v>-0.15511985323389457</v>
      </c>
      <c r="O99" s="2">
        <f t="shared" ref="O99" si="81">LN(E99)-LN(L99)</f>
        <v>5.3379888780504148E-2</v>
      </c>
      <c r="P99" s="2">
        <f t="shared" ref="P99" si="82">(LN(F99)-LN(M99))/2</f>
        <v>-0.10063042003235112</v>
      </c>
      <c r="Q99" s="15">
        <f>VLOOKUP(H99-J99,'Level Averages'!S:T,2,TRUE)</f>
        <v>-0.125</v>
      </c>
      <c r="R99" s="9">
        <f>VLOOKUP(G99,'Positional Adjustments'!A:B,2,FALSE)</f>
        <v>-0.6</v>
      </c>
      <c r="S99" s="8">
        <f t="shared" ref="S99" si="83">-N99-O99+P99+Q99+R99</f>
        <v>-0.7238904555789607</v>
      </c>
    </row>
    <row r="100" spans="1:19">
      <c r="A100" s="22" t="s">
        <v>58</v>
      </c>
      <c r="B100" s="22">
        <v>2013</v>
      </c>
      <c r="C100" s="22"/>
      <c r="D100" s="21">
        <v>0.35499999999999998</v>
      </c>
      <c r="E100" s="21">
        <v>0.42299999999999999</v>
      </c>
      <c r="F100" s="21">
        <v>5.73</v>
      </c>
      <c r="G100" s="22" t="s">
        <v>43</v>
      </c>
      <c r="H100" s="22">
        <v>21.6</v>
      </c>
      <c r="I100" s="22" t="s">
        <v>15</v>
      </c>
      <c r="J100" s="1">
        <f>VLOOKUP(I100,'Level Averages'!A:E,4,FALSE)</f>
        <v>21.4</v>
      </c>
      <c r="K100" s="2">
        <f>VLOOKUP(I100,'Level Averages'!G:K,5,FALSE)</f>
        <v>0.32933333333333331</v>
      </c>
      <c r="L100" s="2">
        <f>VLOOKUP(I100,'Level Averages'!M:Q,5,FALSE)</f>
        <v>0.38</v>
      </c>
      <c r="M100" s="2">
        <f>VLOOKUP(I100,'Level Averages'!V:Z,5,FALSE)</f>
        <v>7.9666666666666659</v>
      </c>
      <c r="N100" s="2">
        <f t="shared" si="70"/>
        <v>0.13508528471218392</v>
      </c>
      <c r="O100" s="2">
        <f t="shared" si="71"/>
        <v>0.10720092632584644</v>
      </c>
      <c r="P100" s="2">
        <f>(LN(F100)-LN(M100))/4</f>
        <v>-8.2387659885676701E-2</v>
      </c>
      <c r="Q100" s="15">
        <f>VLOOKUP(H100-J100,'Level Averages'!S:T,2,TRUE)</f>
        <v>0</v>
      </c>
      <c r="R100" s="9">
        <f>VLOOKUP(G100,'Positional Adjustments'!A:B,2,FALSE)</f>
        <v>0</v>
      </c>
      <c r="S100" s="8">
        <f t="shared" si="79"/>
        <v>-0.32467387092370703</v>
      </c>
    </row>
    <row r="101" spans="1:19">
      <c r="A101" s="1" t="s">
        <v>95</v>
      </c>
      <c r="B101" s="1">
        <v>2013</v>
      </c>
      <c r="D101" s="2">
        <v>0.42699999999999999</v>
      </c>
      <c r="E101" s="2">
        <v>0.376</v>
      </c>
      <c r="F101" s="2">
        <v>5.54</v>
      </c>
      <c r="G101" s="1" t="s">
        <v>44</v>
      </c>
      <c r="H101" s="1">
        <v>22.6</v>
      </c>
      <c r="I101" s="1" t="s">
        <v>14</v>
      </c>
      <c r="J101" s="1">
        <f>VLOOKUP(I101,'Level Averages'!A:E,4,FALSE)</f>
        <v>21.6</v>
      </c>
      <c r="K101" s="2">
        <f>VLOOKUP(I101,'Level Averages'!G:K,5,FALSE)</f>
        <v>0.32566666666666666</v>
      </c>
      <c r="L101" s="2">
        <f>VLOOKUP(I101,'Level Averages'!M:Q,5,FALSE)</f>
        <v>0.3746666666666667</v>
      </c>
      <c r="M101" s="2">
        <f>VLOOKUP(I101,'Level Averages'!V:Z,5,FALSE)</f>
        <v>7.7</v>
      </c>
      <c r="N101" s="2">
        <f t="shared" si="70"/>
        <v>0.48763736973711269</v>
      </c>
      <c r="O101" s="2">
        <f t="shared" si="71"/>
        <v>3.5524016043677609E-3</v>
      </c>
      <c r="P101" s="2">
        <f t="shared" ref="P101:P126" si="84">(LN(F101)-LN(M101))/2</f>
        <v>-0.16461291405022294</v>
      </c>
      <c r="Q101" s="15">
        <f>VLOOKUP(H101-J101,'Level Averages'!S:T,2,TRUE)</f>
        <v>-0.125</v>
      </c>
      <c r="R101" s="9">
        <f>VLOOKUP(G101,'Positional Adjustments'!A:B,2,FALSE)</f>
        <v>-0.6</v>
      </c>
      <c r="S101" s="8">
        <f t="shared" si="79"/>
        <v>-1.3808026853917035</v>
      </c>
    </row>
    <row r="102" spans="1:19">
      <c r="A102" s="22" t="s">
        <v>89</v>
      </c>
      <c r="B102" s="22">
        <v>2013</v>
      </c>
      <c r="C102" s="22"/>
      <c r="D102" s="21">
        <v>0.22</v>
      </c>
      <c r="E102" s="21">
        <v>0.27600000000000002</v>
      </c>
      <c r="F102" s="21">
        <v>9.9700000000000006</v>
      </c>
      <c r="G102" s="22" t="s">
        <v>44</v>
      </c>
      <c r="H102" s="22">
        <v>23.3</v>
      </c>
      <c r="I102" s="22" t="s">
        <v>16</v>
      </c>
      <c r="J102" s="1">
        <f>VLOOKUP(I102,'Level Averages'!A:E,4,FALSE)</f>
        <v>24.3</v>
      </c>
      <c r="K102" s="2">
        <f>VLOOKUP(I102,'Level Averages'!G:K,5,FALSE)</f>
        <v>0.32966666666666666</v>
      </c>
      <c r="L102" s="2">
        <f>VLOOKUP(I102,'Level Averages'!M:Q,5,FALSE)</f>
        <v>0.39133333333333331</v>
      </c>
      <c r="M102" s="2">
        <f>VLOOKUP(I102,'Level Averages'!V:Z,5,FALSE)</f>
        <v>7.6000000000000005</v>
      </c>
      <c r="N102" s="2">
        <f t="shared" si="70"/>
        <v>-0.72801809388403382</v>
      </c>
      <c r="O102" s="2">
        <f t="shared" si="71"/>
        <v>-0.34915884600278202</v>
      </c>
      <c r="P102" s="2">
        <f t="shared" si="84"/>
        <v>0.13571616834073064</v>
      </c>
      <c r="Q102" s="15">
        <f>VLOOKUP(H102-J102,'Level Averages'!S:T,2,TRUE)</f>
        <v>0.125</v>
      </c>
      <c r="R102" s="9">
        <f>VLOOKUP(G102,'Positional Adjustments'!A:B,2,FALSE)</f>
        <v>-0.6</v>
      </c>
      <c r="S102" s="8">
        <f t="shared" ref="S102:S107" si="85">(-N102-O102+P102+Q102+R102)/2</f>
        <v>0.36894655411377325</v>
      </c>
    </row>
    <row r="103" spans="1:19">
      <c r="A103" s="22" t="s">
        <v>89</v>
      </c>
      <c r="B103" s="22">
        <v>2013</v>
      </c>
      <c r="C103" s="22"/>
      <c r="D103" s="21">
        <v>0.32500000000000001</v>
      </c>
      <c r="E103" s="21">
        <v>0.35199999999999998</v>
      </c>
      <c r="F103" s="21">
        <v>8.89</v>
      </c>
      <c r="G103" s="22" t="s">
        <v>44</v>
      </c>
      <c r="H103" s="22">
        <v>23.3</v>
      </c>
      <c r="I103" s="22" t="s">
        <v>12</v>
      </c>
      <c r="J103" s="1">
        <f>VLOOKUP(I103,'Level Averages'!A:E,4,FALSE)</f>
        <v>22.8</v>
      </c>
      <c r="K103" s="2">
        <f>VLOOKUP(I103,'Level Averages'!G:K,5,FALSE)</f>
        <v>0.32700000000000001</v>
      </c>
      <c r="L103" s="2">
        <f>VLOOKUP(I103,'Level Averages'!M:Q,5,FALSE)</f>
        <v>0.38300000000000001</v>
      </c>
      <c r="M103" s="2">
        <f>VLOOKUP(I103,'Level Averages'!V:Z,5,FALSE)</f>
        <v>7.5333333333333341</v>
      </c>
      <c r="N103" s="2">
        <f t="shared" si="70"/>
        <v>-1.1042979421528676E-2</v>
      </c>
      <c r="O103" s="2">
        <f t="shared" si="71"/>
        <v>-8.4403813582549003E-2</v>
      </c>
      <c r="P103" s="2">
        <f t="shared" si="84"/>
        <v>8.2794715957841269E-2</v>
      </c>
      <c r="Q103" s="15">
        <f>VLOOKUP(H103-J103,'Level Averages'!S:T,2,TRUE)</f>
        <v>-0.05</v>
      </c>
      <c r="R103" s="9">
        <f>VLOOKUP(G103,'Positional Adjustments'!A:B,2,FALSE)</f>
        <v>-0.6</v>
      </c>
      <c r="S103" s="8">
        <f t="shared" si="85"/>
        <v>-0.23587924551904052</v>
      </c>
    </row>
    <row r="104" spans="1:19">
      <c r="A104" s="22" t="s">
        <v>89</v>
      </c>
      <c r="B104" s="22">
        <v>2012</v>
      </c>
      <c r="C104" s="22"/>
      <c r="D104" s="21">
        <v>0.246</v>
      </c>
      <c r="E104" s="21">
        <v>0.311</v>
      </c>
      <c r="F104" s="21">
        <v>9.35</v>
      </c>
      <c r="G104" s="22" t="s">
        <v>44</v>
      </c>
      <c r="H104" s="22">
        <v>22.3</v>
      </c>
      <c r="I104" s="22" t="s">
        <v>12</v>
      </c>
      <c r="J104" s="1">
        <f>VLOOKUP(I104,'Level Averages'!A:E,4,FALSE)</f>
        <v>22.8</v>
      </c>
      <c r="K104" s="2">
        <f>VLOOKUP(I104,'Level Averages'!G:K,5,FALSE)</f>
        <v>0.32700000000000001</v>
      </c>
      <c r="L104" s="2">
        <f>VLOOKUP(I104,'Level Averages'!M:Q,5,FALSE)</f>
        <v>0.38300000000000001</v>
      </c>
      <c r="M104" s="2">
        <f>VLOOKUP(I104,'Level Averages'!V:Z,5,FALSE)</f>
        <v>7.5333333333333341</v>
      </c>
      <c r="N104" s="2">
        <f t="shared" si="70"/>
        <v>-0.51233154293680339</v>
      </c>
      <c r="O104" s="2">
        <f t="shared" si="71"/>
        <v>-0.20824207700141184</v>
      </c>
      <c r="P104" s="2">
        <f t="shared" si="84"/>
        <v>0.10801936284523239</v>
      </c>
      <c r="Q104" s="15">
        <f>VLOOKUP(H104-J104,'Level Averages'!S:T,2,TRUE)</f>
        <v>0.05</v>
      </c>
      <c r="R104" s="9">
        <f>VLOOKUP(G104,'Positional Adjustments'!A:B,2,FALSE)</f>
        <v>-0.6</v>
      </c>
      <c r="S104" s="8">
        <f t="shared" si="85"/>
        <v>0.13929649139172384</v>
      </c>
    </row>
    <row r="105" spans="1:19">
      <c r="A105" s="22" t="s">
        <v>89</v>
      </c>
      <c r="B105" s="22">
        <v>2012</v>
      </c>
      <c r="C105" s="22"/>
      <c r="D105" s="21">
        <v>0.30299999999999999</v>
      </c>
      <c r="E105" s="21">
        <v>0.27900000000000003</v>
      </c>
      <c r="F105" s="21">
        <v>12.41</v>
      </c>
      <c r="G105" s="22" t="s">
        <v>44</v>
      </c>
      <c r="H105" s="22">
        <v>22.3</v>
      </c>
      <c r="I105" s="22" t="s">
        <v>14</v>
      </c>
      <c r="J105" s="1">
        <f>VLOOKUP(I105,'Level Averages'!A:E,4,FALSE)</f>
        <v>21.6</v>
      </c>
      <c r="K105" s="2">
        <f>VLOOKUP(I105,'Level Averages'!G:K,5,FALSE)</f>
        <v>0.32566666666666666</v>
      </c>
      <c r="L105" s="2">
        <f>VLOOKUP(I105,'Level Averages'!M:Q,5,FALSE)</f>
        <v>0.3746666666666667</v>
      </c>
      <c r="M105" s="2">
        <f>VLOOKUP(I105,'Level Averages'!V:Z,5,FALSE)</f>
        <v>7.7</v>
      </c>
      <c r="N105" s="2">
        <f t="shared" si="70"/>
        <v>-0.12985480415754713</v>
      </c>
      <c r="O105" s="2">
        <f t="shared" si="71"/>
        <v>-0.29482495996416114</v>
      </c>
      <c r="P105" s="2">
        <f t="shared" si="84"/>
        <v>0.23864113517843877</v>
      </c>
      <c r="Q105" s="15">
        <f>VLOOKUP(H105-J105,'Level Averages'!S:T,2,TRUE)</f>
        <v>-0.05</v>
      </c>
      <c r="R105" s="9">
        <f>VLOOKUP(G105,'Positional Adjustments'!A:B,2,FALSE)</f>
        <v>-0.6</v>
      </c>
      <c r="S105" s="8">
        <f t="shared" si="85"/>
        <v>6.6604496500735078E-3</v>
      </c>
    </row>
    <row r="106" spans="1:19">
      <c r="A106" s="22" t="s">
        <v>102</v>
      </c>
      <c r="B106" s="22">
        <v>2013</v>
      </c>
      <c r="C106" s="22"/>
      <c r="D106" s="21">
        <v>0.29799999999999999</v>
      </c>
      <c r="E106" s="21">
        <v>0.33500000000000002</v>
      </c>
      <c r="F106" s="21">
        <v>7.09</v>
      </c>
      <c r="G106" s="22" t="s">
        <v>43</v>
      </c>
      <c r="H106" s="22">
        <v>24.1</v>
      </c>
      <c r="I106" s="22" t="s">
        <v>16</v>
      </c>
      <c r="J106" s="1">
        <f>VLOOKUP(I106,'Level Averages'!A:E,4,FALSE)</f>
        <v>24.3</v>
      </c>
      <c r="K106" s="2">
        <f>VLOOKUP(I106,'Level Averages'!G:K,5,FALSE)</f>
        <v>0.32966666666666666</v>
      </c>
      <c r="L106" s="2">
        <f>VLOOKUP(I106,'Level Averages'!M:Q,5,FALSE)</f>
        <v>0.39133333333333331</v>
      </c>
      <c r="M106" s="2">
        <f>VLOOKUP(I106,'Level Averages'!V:Z,5,FALSE)</f>
        <v>7.6000000000000005</v>
      </c>
      <c r="N106" s="2">
        <f t="shared" si="70"/>
        <v>-0.18177940160855663</v>
      </c>
      <c r="O106" s="2">
        <f t="shared" si="71"/>
        <v>-0.1554291798948656</v>
      </c>
      <c r="P106" s="2">
        <f t="shared" si="84"/>
        <v>-3.4731453374124754E-2</v>
      </c>
      <c r="Q106" s="15">
        <f>VLOOKUP(H106-J106,'Level Averages'!S:T,2,TRUE)</f>
        <v>0.05</v>
      </c>
      <c r="R106" s="9">
        <f>VLOOKUP(G106,'Positional Adjustments'!A:B,2,FALSE)</f>
        <v>0</v>
      </c>
      <c r="S106" s="8">
        <f t="shared" si="85"/>
        <v>0.17623856406464875</v>
      </c>
    </row>
    <row r="107" spans="1:19">
      <c r="A107" s="22" t="s">
        <v>102</v>
      </c>
      <c r="B107" s="22">
        <v>2013</v>
      </c>
      <c r="C107" s="22"/>
      <c r="D107" s="21">
        <v>0.24199999999999999</v>
      </c>
      <c r="E107" s="21">
        <v>0.28699999999999998</v>
      </c>
      <c r="F107" s="21">
        <v>6.2</v>
      </c>
      <c r="G107" s="22" t="s">
        <v>43</v>
      </c>
      <c r="H107" s="22">
        <v>24.1</v>
      </c>
      <c r="I107" s="22" t="s">
        <v>12</v>
      </c>
      <c r="J107" s="1">
        <f>VLOOKUP(I107,'Level Averages'!A:E,4,FALSE)</f>
        <v>22.8</v>
      </c>
      <c r="K107" s="2">
        <f>VLOOKUP(I107,'Level Averages'!G:K,5,FALSE)</f>
        <v>0.32700000000000001</v>
      </c>
      <c r="L107" s="2">
        <f>VLOOKUP(I107,'Level Averages'!M:Q,5,FALSE)</f>
        <v>0.38300000000000001</v>
      </c>
      <c r="M107" s="2">
        <f>VLOOKUP(I107,'Level Averages'!V:Z,5,FALSE)</f>
        <v>7.5333333333333341</v>
      </c>
      <c r="N107" s="2">
        <f t="shared" si="70"/>
        <v>-0.54184040053302096</v>
      </c>
      <c r="O107" s="2">
        <f t="shared" si="71"/>
        <v>-0.28855277342102503</v>
      </c>
      <c r="P107" s="2">
        <f t="shared" si="84"/>
        <v>-9.7394162779542381E-2</v>
      </c>
      <c r="Q107" s="15">
        <f>VLOOKUP(H107-J107,'Level Averages'!S:T,2,TRUE)</f>
        <v>-0.125</v>
      </c>
      <c r="R107" s="9">
        <f>VLOOKUP(G107,'Positional Adjustments'!A:B,2,FALSE)</f>
        <v>0</v>
      </c>
      <c r="S107" s="8">
        <f t="shared" si="85"/>
        <v>0.30399950558725181</v>
      </c>
    </row>
    <row r="108" spans="1:19">
      <c r="A108" s="22" t="s">
        <v>102</v>
      </c>
      <c r="B108" s="22">
        <v>2012</v>
      </c>
      <c r="C108" s="22"/>
      <c r="D108" s="21">
        <v>0.312</v>
      </c>
      <c r="E108" s="21">
        <v>0.40400000000000003</v>
      </c>
      <c r="F108" s="21">
        <v>7.18</v>
      </c>
      <c r="G108" s="22" t="s">
        <v>44</v>
      </c>
      <c r="H108" s="22">
        <v>23.1</v>
      </c>
      <c r="I108" s="22" t="s">
        <v>12</v>
      </c>
      <c r="J108" s="1">
        <f>VLOOKUP(I108,'Level Averages'!A:E,4,FALSE)</f>
        <v>22.8</v>
      </c>
      <c r="K108" s="2">
        <f>VLOOKUP(I108,'Level Averages'!G:K,5,FALSE)</f>
        <v>0.32700000000000001</v>
      </c>
      <c r="L108" s="2">
        <f>VLOOKUP(I108,'Level Averages'!M:Q,5,FALSE)</f>
        <v>0.38300000000000001</v>
      </c>
      <c r="M108" s="2">
        <f>VLOOKUP(I108,'Level Averages'!V:Z,5,FALSE)</f>
        <v>7.5333333333333341</v>
      </c>
      <c r="N108" s="2">
        <f t="shared" si="70"/>
        <v>-8.4522569557988134E-2</v>
      </c>
      <c r="O108" s="2">
        <f t="shared" si="71"/>
        <v>5.3379888780504148E-2</v>
      </c>
      <c r="P108" s="2">
        <f t="shared" si="84"/>
        <v>-2.4019117274998947E-2</v>
      </c>
      <c r="Q108" s="15">
        <f>VLOOKUP(H108-J108,'Level Averages'!S:T,2,TRUE)</f>
        <v>-0.05</v>
      </c>
      <c r="R108" s="9">
        <f>VLOOKUP(G108,'Positional Adjustments'!A:B,2,FALSE)</f>
        <v>-0.6</v>
      </c>
      <c r="S108" s="8">
        <f t="shared" ref="S108:S117" si="86">-N108-O108+P108+Q108+R108</f>
        <v>-0.64287643649751491</v>
      </c>
    </row>
    <row r="109" spans="1:19">
      <c r="A109" s="22" t="s">
        <v>102</v>
      </c>
      <c r="B109" s="22">
        <v>2011</v>
      </c>
      <c r="C109" s="22"/>
      <c r="D109" s="21">
        <v>0.32400000000000001</v>
      </c>
      <c r="E109" s="21">
        <v>0.45200000000000001</v>
      </c>
      <c r="F109" s="21">
        <v>5.85</v>
      </c>
      <c r="G109" s="22" t="s">
        <v>43</v>
      </c>
      <c r="H109" s="22">
        <v>22.1</v>
      </c>
      <c r="I109" s="22" t="s">
        <v>14</v>
      </c>
      <c r="J109" s="1">
        <f>VLOOKUP(I109,'Level Averages'!A:E,4,FALSE)</f>
        <v>21.6</v>
      </c>
      <c r="K109" s="2">
        <f>VLOOKUP(I109,'Level Averages'!G:K,5,FALSE)</f>
        <v>0.32566666666666666</v>
      </c>
      <c r="L109" s="2">
        <f>VLOOKUP(I109,'Level Averages'!M:Q,5,FALSE)</f>
        <v>0.3746666666666667</v>
      </c>
      <c r="M109" s="2">
        <f>VLOOKUP(I109,'Level Averages'!V:Z,5,FALSE)</f>
        <v>7.7</v>
      </c>
      <c r="N109" s="2">
        <f t="shared" si="70"/>
        <v>-9.2355256482183016E-3</v>
      </c>
      <c r="O109" s="2">
        <f t="shared" si="71"/>
        <v>0.18764543804670442</v>
      </c>
      <c r="P109" s="2">
        <f t="shared" si="84"/>
        <v>-0.13738933380793661</v>
      </c>
      <c r="Q109" s="15">
        <f>VLOOKUP(H109-J109,'Level Averages'!S:T,2,TRUE)</f>
        <v>-0.05</v>
      </c>
      <c r="R109" s="9">
        <f>VLOOKUP(G109,'Positional Adjustments'!A:B,2,FALSE)</f>
        <v>0</v>
      </c>
      <c r="S109" s="8">
        <f t="shared" si="86"/>
        <v>-0.36579924620642273</v>
      </c>
    </row>
    <row r="110" spans="1:19">
      <c r="A110" s="22" t="s">
        <v>102</v>
      </c>
      <c r="B110" s="22">
        <v>2014</v>
      </c>
      <c r="C110" s="22"/>
      <c r="D110" s="21">
        <v>0.318</v>
      </c>
      <c r="E110" s="21">
        <v>0.41</v>
      </c>
      <c r="F110" s="21">
        <v>8.58</v>
      </c>
      <c r="G110" s="22" t="s">
        <v>44</v>
      </c>
      <c r="H110" s="22">
        <v>25.1</v>
      </c>
      <c r="I110" s="22" t="s">
        <v>16</v>
      </c>
      <c r="J110" s="1">
        <f>VLOOKUP(I110,'Level Averages'!A:E,4,FALSE)</f>
        <v>24.3</v>
      </c>
      <c r="K110" s="2">
        <f>VLOOKUP(I110,'Level Averages'!G:K,5,FALSE)</f>
        <v>0.32966666666666666</v>
      </c>
      <c r="L110" s="2">
        <f>VLOOKUP(I110,'Level Averages'!M:Q,5,FALSE)</f>
        <v>0.39133333333333331</v>
      </c>
      <c r="M110" s="2">
        <f>VLOOKUP(I110,'Level Averages'!V:Z,5,FALSE)</f>
        <v>7.6000000000000005</v>
      </c>
      <c r="N110" s="2">
        <f t="shared" ref="N110" si="87">(LN(D110)-LN(K110))*1.8</f>
        <v>-6.4855188313966042E-2</v>
      </c>
      <c r="O110" s="2">
        <f t="shared" ref="O110" si="88">LN(E110)-LN(L110)</f>
        <v>4.6597447978421358E-2</v>
      </c>
      <c r="P110" s="2">
        <f t="shared" ref="P110" si="89">(LN(F110)-LN(M110))/2</f>
        <v>6.0642833103792704E-2</v>
      </c>
      <c r="Q110" s="15">
        <f>VLOOKUP(H110-J110,'Level Averages'!S:T,2,TRUE)</f>
        <v>-0.05</v>
      </c>
      <c r="R110" s="9">
        <f>VLOOKUP(G110,'Positional Adjustments'!A:B,2,FALSE)</f>
        <v>-0.6</v>
      </c>
      <c r="S110" s="8">
        <f t="shared" ref="S110" si="90">-N110-O110+P110+Q110+R110</f>
        <v>-0.57109942656066259</v>
      </c>
    </row>
    <row r="111" spans="1:19">
      <c r="A111" s="22" t="s">
        <v>112</v>
      </c>
      <c r="B111" s="22">
        <v>2014</v>
      </c>
      <c r="C111" s="22"/>
      <c r="D111" s="21">
        <v>0.33400000000000002</v>
      </c>
      <c r="E111" s="21">
        <v>0.379</v>
      </c>
      <c r="F111" s="21">
        <v>5.5</v>
      </c>
      <c r="G111" s="22" t="s">
        <v>43</v>
      </c>
      <c r="H111" s="22">
        <v>22.8</v>
      </c>
      <c r="I111" s="22" t="s">
        <v>14</v>
      </c>
      <c r="J111" s="1">
        <f>VLOOKUP(I111,'Level Averages'!A:E,4,FALSE)</f>
        <v>21.6</v>
      </c>
      <c r="K111" s="2">
        <f>VLOOKUP(I111,'Level Averages'!G:K,5,FALSE)</f>
        <v>0.32566666666666666</v>
      </c>
      <c r="L111" s="2">
        <f>VLOOKUP(I111,'Level Averages'!M:Q,5,FALSE)</f>
        <v>0.3746666666666667</v>
      </c>
      <c r="M111" s="2">
        <f>VLOOKUP(I111,'Level Averages'!V:Z,5,FALSE)</f>
        <v>7.7</v>
      </c>
      <c r="N111" s="2">
        <f t="shared" ref="N111" si="91">(LN(D111)-LN(K111))*1.8</f>
        <v>4.5479933283649347E-2</v>
      </c>
      <c r="O111" s="2">
        <f t="shared" ref="O111" si="92">LN(E111)-LN(L111)</f>
        <v>1.1499463296899548E-2</v>
      </c>
      <c r="P111" s="2">
        <f t="shared" ref="P111" si="93">(LN(F111)-LN(M111))/2</f>
        <v>-0.16823611831060648</v>
      </c>
      <c r="Q111" s="15">
        <f>VLOOKUP(H111-J111,'Level Averages'!S:T,2,TRUE)</f>
        <v>-0.125</v>
      </c>
      <c r="R111" s="9">
        <f>VLOOKUP(G111,'Positional Adjustments'!A:B,2,FALSE)</f>
        <v>0</v>
      </c>
      <c r="S111" s="8">
        <f t="shared" ref="S111" si="94">-N111-O111+P111+Q111+R111</f>
        <v>-0.35021551489115538</v>
      </c>
    </row>
    <row r="112" spans="1:19">
      <c r="A112" s="22" t="s">
        <v>78</v>
      </c>
      <c r="B112" s="22">
        <v>2013</v>
      </c>
      <c r="C112" s="22"/>
      <c r="D112" s="21">
        <v>0.30399999999999999</v>
      </c>
      <c r="E112" s="21">
        <v>0.27400000000000002</v>
      </c>
      <c r="F112" s="21">
        <v>11.8</v>
      </c>
      <c r="G112" s="22" t="s">
        <v>44</v>
      </c>
      <c r="H112" s="22">
        <v>24</v>
      </c>
      <c r="I112" s="22" t="s">
        <v>16</v>
      </c>
      <c r="J112" s="1">
        <f>VLOOKUP(I112,'Level Averages'!A:E,4,FALSE)</f>
        <v>24.3</v>
      </c>
      <c r="K112" s="2">
        <f>VLOOKUP(I112,'Level Averages'!G:K,5,FALSE)</f>
        <v>0.32966666666666666</v>
      </c>
      <c r="L112" s="2">
        <f>VLOOKUP(I112,'Level Averages'!M:Q,5,FALSE)</f>
        <v>0.39133333333333331</v>
      </c>
      <c r="M112" s="2">
        <f>VLOOKUP(I112,'Level Averages'!V:Z,5,FALSE)</f>
        <v>7.6000000000000005</v>
      </c>
      <c r="N112" s="2">
        <f t="shared" si="70"/>
        <v>-0.14589781478708558</v>
      </c>
      <c r="O112" s="2">
        <f t="shared" si="71"/>
        <v>-0.3564316053318618</v>
      </c>
      <c r="P112" s="2">
        <f t="shared" si="84"/>
        <v>0.2199756420896668</v>
      </c>
      <c r="Q112" s="15">
        <f>VLOOKUP(H112-J112,'Level Averages'!S:T,2,TRUE)</f>
        <v>0.05</v>
      </c>
      <c r="R112" s="9">
        <f>VLOOKUP(G112,'Positional Adjustments'!A:B,2,FALSE)</f>
        <v>-0.6</v>
      </c>
      <c r="S112" s="8">
        <f t="shared" si="86"/>
        <v>0.1723050622086143</v>
      </c>
    </row>
    <row r="113" spans="1:19">
      <c r="A113" s="22" t="s">
        <v>78</v>
      </c>
      <c r="B113" s="22">
        <v>2012</v>
      </c>
      <c r="C113" s="22"/>
      <c r="D113" s="21">
        <v>0.308</v>
      </c>
      <c r="E113" s="21">
        <v>0.28000000000000003</v>
      </c>
      <c r="F113" s="21">
        <v>8.2899999999999991</v>
      </c>
      <c r="G113" s="22" t="s">
        <v>44</v>
      </c>
      <c r="H113" s="22">
        <v>23</v>
      </c>
      <c r="I113" s="22" t="s">
        <v>12</v>
      </c>
      <c r="J113" s="1">
        <f>VLOOKUP(I113,'Level Averages'!A:E,4,FALSE)</f>
        <v>22.8</v>
      </c>
      <c r="K113" s="2">
        <f>VLOOKUP(I113,'Level Averages'!G:K,5,FALSE)</f>
        <v>0.32700000000000001</v>
      </c>
      <c r="L113" s="2">
        <f>VLOOKUP(I113,'Level Averages'!M:Q,5,FALSE)</f>
        <v>0.38300000000000001</v>
      </c>
      <c r="M113" s="2">
        <f>VLOOKUP(I113,'Level Averages'!V:Z,5,FALSE)</f>
        <v>7.5333333333333341</v>
      </c>
      <c r="N113" s="2">
        <f t="shared" si="70"/>
        <v>-0.10774869826262216</v>
      </c>
      <c r="O113" s="2">
        <f t="shared" si="71"/>
        <v>-0.31324538601139629</v>
      </c>
      <c r="P113" s="2">
        <f t="shared" si="84"/>
        <v>4.7856175768536291E-2</v>
      </c>
      <c r="Q113" s="15">
        <f>VLOOKUP(H113-J113,'Level Averages'!S:T,2,TRUE)</f>
        <v>0</v>
      </c>
      <c r="R113" s="9">
        <f>VLOOKUP(G113,'Positional Adjustments'!A:B,2,FALSE)</f>
        <v>-0.6</v>
      </c>
      <c r="S113" s="8">
        <f t="shared" si="86"/>
        <v>-0.13114973995744522</v>
      </c>
    </row>
    <row r="114" spans="1:19">
      <c r="A114" s="22" t="s">
        <v>78</v>
      </c>
      <c r="B114" s="22">
        <v>2011</v>
      </c>
      <c r="C114" s="22"/>
      <c r="D114" s="21">
        <v>0.36399999999999999</v>
      </c>
      <c r="E114" s="21">
        <v>0.45800000000000002</v>
      </c>
      <c r="F114" s="21">
        <v>7.97</v>
      </c>
      <c r="G114" s="22" t="s">
        <v>44</v>
      </c>
      <c r="H114" s="22">
        <v>22</v>
      </c>
      <c r="I114" s="22" t="s">
        <v>12</v>
      </c>
      <c r="J114" s="1">
        <f>VLOOKUP(I114,'Level Averages'!A:E,4,FALSE)</f>
        <v>22.8</v>
      </c>
      <c r="K114" s="2">
        <f>VLOOKUP(I114,'Level Averages'!G:K,5,FALSE)</f>
        <v>0.32700000000000001</v>
      </c>
      <c r="L114" s="2">
        <f>VLOOKUP(I114,'Level Averages'!M:Q,5,FALSE)</f>
        <v>0.38300000000000001</v>
      </c>
      <c r="M114" s="2">
        <f>VLOOKUP(I114,'Level Averages'!V:Z,5,FALSE)</f>
        <v>7.5333333333333341</v>
      </c>
      <c r="N114" s="2">
        <f t="shared" si="70"/>
        <v>0.19294865413107676</v>
      </c>
      <c r="O114" s="2">
        <f t="shared" si="71"/>
        <v>0.17883419493353903</v>
      </c>
      <c r="P114" s="2">
        <f t="shared" si="84"/>
        <v>2.8173437595996553E-2</v>
      </c>
      <c r="Q114" s="15">
        <f>VLOOKUP(H114-J114,'Level Averages'!S:T,2,TRUE)</f>
        <v>0.125</v>
      </c>
      <c r="R114" s="9">
        <f>VLOOKUP(G114,'Positional Adjustments'!A:B,2,FALSE)</f>
        <v>-0.6</v>
      </c>
      <c r="S114" s="8">
        <f t="shared" si="86"/>
        <v>-0.81860941146861921</v>
      </c>
    </row>
    <row r="115" spans="1:19">
      <c r="A115" s="22" t="s">
        <v>63</v>
      </c>
      <c r="B115" s="22">
        <v>2013</v>
      </c>
      <c r="C115" s="22"/>
      <c r="D115" s="21">
        <v>0.29699999999999999</v>
      </c>
      <c r="E115" s="21">
        <v>0.316</v>
      </c>
      <c r="F115" s="21">
        <v>7.24</v>
      </c>
      <c r="G115" s="22" t="s">
        <v>43</v>
      </c>
      <c r="H115" s="22">
        <v>23.4</v>
      </c>
      <c r="I115" s="22" t="s">
        <v>12</v>
      </c>
      <c r="J115" s="1">
        <f>VLOOKUP(I115,'Level Averages'!A:E,4,FALSE)</f>
        <v>22.8</v>
      </c>
      <c r="K115" s="2">
        <f>VLOOKUP(I115,'Level Averages'!G:K,5,FALSE)</f>
        <v>0.32700000000000001</v>
      </c>
      <c r="L115" s="2">
        <f>VLOOKUP(I115,'Level Averages'!M:Q,5,FALSE)</f>
        <v>0.38300000000000001</v>
      </c>
      <c r="M115" s="2">
        <f>VLOOKUP(I115,'Level Averages'!V:Z,5,FALSE)</f>
        <v>7.5333333333333341</v>
      </c>
      <c r="N115" s="2">
        <f t="shared" si="70"/>
        <v>-0.173210457770197</v>
      </c>
      <c r="O115" s="2">
        <f t="shared" si="71"/>
        <v>-0.19229277559373392</v>
      </c>
      <c r="P115" s="2">
        <f t="shared" si="84"/>
        <v>-1.9858205606252843E-2</v>
      </c>
      <c r="Q115" s="15">
        <f>VLOOKUP(H115-J115,'Level Averages'!S:T,2,TRUE)</f>
        <v>-0.05</v>
      </c>
      <c r="R115" s="9">
        <f>VLOOKUP(G115,'Positional Adjustments'!A:B,2,FALSE)</f>
        <v>0</v>
      </c>
      <c r="S115" s="8">
        <f t="shared" si="86"/>
        <v>0.29564502775767809</v>
      </c>
    </row>
    <row r="116" spans="1:19">
      <c r="A116" s="22" t="s">
        <v>63</v>
      </c>
      <c r="B116" s="22">
        <v>2012</v>
      </c>
      <c r="C116" s="22"/>
      <c r="D116" s="21">
        <v>0.30499999999999999</v>
      </c>
      <c r="E116" s="21">
        <v>0.33700000000000002</v>
      </c>
      <c r="F116" s="21">
        <v>5.72</v>
      </c>
      <c r="G116" s="22" t="s">
        <v>43</v>
      </c>
      <c r="H116" s="22">
        <v>22.4</v>
      </c>
      <c r="I116" s="22" t="s">
        <v>14</v>
      </c>
      <c r="J116" s="1">
        <f>VLOOKUP(I116,'Level Averages'!A:E,4,FALSE)</f>
        <v>21.6</v>
      </c>
      <c r="K116" s="2">
        <f>VLOOKUP(I116,'Level Averages'!G:K,5,FALSE)</f>
        <v>0.32566666666666666</v>
      </c>
      <c r="L116" s="2">
        <f>VLOOKUP(I116,'Level Averages'!M:Q,5,FALSE)</f>
        <v>0.3746666666666667</v>
      </c>
      <c r="M116" s="2">
        <f>VLOOKUP(I116,'Level Averages'!V:Z,5,FALSE)</f>
        <v>7.7</v>
      </c>
      <c r="N116" s="2">
        <f t="shared" si="70"/>
        <v>-0.11801265618107042</v>
      </c>
      <c r="O116" s="2">
        <f t="shared" si="71"/>
        <v>-0.10595381143316496</v>
      </c>
      <c r="P116" s="2">
        <f t="shared" si="84"/>
        <v>-0.14862576173396591</v>
      </c>
      <c r="Q116" s="15">
        <f>VLOOKUP(H116-J116,'Level Averages'!S:T,2,TRUE)</f>
        <v>-0.05</v>
      </c>
      <c r="R116" s="9">
        <f>VLOOKUP(G116,'Positional Adjustments'!A:B,2,FALSE)</f>
        <v>0</v>
      </c>
      <c r="S116" s="8">
        <f t="shared" si="86"/>
        <v>2.5340705880269473E-2</v>
      </c>
    </row>
    <row r="117" spans="1:19">
      <c r="A117" s="22" t="s">
        <v>63</v>
      </c>
      <c r="B117" s="22">
        <v>2014</v>
      </c>
      <c r="C117" s="22"/>
      <c r="D117" s="21">
        <v>0.318</v>
      </c>
      <c r="E117" s="21">
        <v>0.34200000000000003</v>
      </c>
      <c r="F117" s="21">
        <v>6.22</v>
      </c>
      <c r="G117" s="22" t="s">
        <v>43</v>
      </c>
      <c r="H117" s="22">
        <v>24.4</v>
      </c>
      <c r="I117" s="22" t="s">
        <v>16</v>
      </c>
      <c r="J117" s="1">
        <f>VLOOKUP(I117,'Level Averages'!A:E,4,FALSE)</f>
        <v>24.3</v>
      </c>
      <c r="K117" s="2">
        <f>VLOOKUP(I117,'Level Averages'!G:K,5,FALSE)</f>
        <v>0.32966666666666666</v>
      </c>
      <c r="L117" s="2">
        <f>VLOOKUP(I117,'Level Averages'!M:Q,5,FALSE)</f>
        <v>0.39133333333333331</v>
      </c>
      <c r="M117" s="2">
        <f>VLOOKUP(I117,'Level Averages'!V:Z,5,FALSE)</f>
        <v>7.6000000000000005</v>
      </c>
      <c r="N117" s="2">
        <f t="shared" si="70"/>
        <v>-6.4855188313966042E-2</v>
      </c>
      <c r="O117" s="2">
        <f t="shared" si="71"/>
        <v>-0.13474897465732683</v>
      </c>
      <c r="P117" s="2">
        <f t="shared" si="84"/>
        <v>-0.10018917027059882</v>
      </c>
      <c r="Q117" s="15">
        <f>VLOOKUP(H117-J117,'Level Averages'!S:T,2,TRUE)</f>
        <v>0</v>
      </c>
      <c r="R117" s="9">
        <f>VLOOKUP(G117,'Positional Adjustments'!A:B,2,FALSE)</f>
        <v>0</v>
      </c>
      <c r="S117" s="8">
        <f t="shared" si="86"/>
        <v>9.9414992700694038E-2</v>
      </c>
    </row>
    <row r="118" spans="1:19">
      <c r="A118" s="22" t="s">
        <v>74</v>
      </c>
      <c r="B118" s="22">
        <v>2013</v>
      </c>
      <c r="C118" s="22"/>
      <c r="D118" s="21">
        <v>0.33300000000000002</v>
      </c>
      <c r="E118" s="21">
        <v>0.44800000000000001</v>
      </c>
      <c r="F118" s="21">
        <v>6.48</v>
      </c>
      <c r="G118" s="22" t="s">
        <v>44</v>
      </c>
      <c r="H118" s="22">
        <v>23.5</v>
      </c>
      <c r="I118" s="22" t="s">
        <v>12</v>
      </c>
      <c r="J118" s="1">
        <f>VLOOKUP(I118,'Level Averages'!A:E,4,FALSE)</f>
        <v>22.8</v>
      </c>
      <c r="K118" s="2">
        <f>VLOOKUP(I118,'Level Averages'!G:K,5,FALSE)</f>
        <v>0.32700000000000001</v>
      </c>
      <c r="L118" s="2">
        <f>VLOOKUP(I118,'Level Averages'!M:Q,5,FALSE)</f>
        <v>0.38300000000000001</v>
      </c>
      <c r="M118" s="2">
        <f>VLOOKUP(I118,'Level Averages'!V:Z,5,FALSE)</f>
        <v>7.5333333333333341</v>
      </c>
      <c r="N118" s="2">
        <f t="shared" si="70"/>
        <v>3.2728174349742824E-2</v>
      </c>
      <c r="O118" s="2">
        <f t="shared" si="71"/>
        <v>0.15675824323433918</v>
      </c>
      <c r="P118" s="2">
        <f t="shared" si="84"/>
        <v>-7.5308553622973728E-2</v>
      </c>
      <c r="Q118" s="15">
        <f>VLOOKUP(H118-J118,'Level Averages'!S:T,2,TRUE)</f>
        <v>-0.05</v>
      </c>
      <c r="R118" s="9">
        <f>VLOOKUP(G118,'Positional Adjustments'!A:B,2,FALSE)</f>
        <v>-0.6</v>
      </c>
      <c r="S118" s="8">
        <f>(-N118-O118+P118+Q118+R118)/2</f>
        <v>-0.45739748560352789</v>
      </c>
    </row>
    <row r="119" spans="1:19">
      <c r="A119" s="22" t="s">
        <v>74</v>
      </c>
      <c r="B119" s="22">
        <v>2013</v>
      </c>
      <c r="C119" s="22"/>
      <c r="D119" s="21">
        <v>0.25800000000000001</v>
      </c>
      <c r="E119" s="21">
        <v>0.41699999999999998</v>
      </c>
      <c r="F119" s="21">
        <v>10.58</v>
      </c>
      <c r="G119" s="22" t="s">
        <v>44</v>
      </c>
      <c r="H119" s="22">
        <v>23.5</v>
      </c>
      <c r="I119" s="22" t="s">
        <v>14</v>
      </c>
      <c r="J119" s="1">
        <f>VLOOKUP(I119,'Level Averages'!A:E,4,FALSE)</f>
        <v>21.6</v>
      </c>
      <c r="K119" s="2">
        <f>VLOOKUP(I119,'Level Averages'!G:K,5,FALSE)</f>
        <v>0.32566666666666666</v>
      </c>
      <c r="L119" s="2">
        <f>VLOOKUP(I119,'Level Averages'!M:Q,5,FALSE)</f>
        <v>0.3746666666666667</v>
      </c>
      <c r="M119" s="2">
        <f>VLOOKUP(I119,'Level Averages'!V:Z,5,FALSE)</f>
        <v>7.7</v>
      </c>
      <c r="N119" s="2">
        <f t="shared" si="70"/>
        <v>-0.41924660121550017</v>
      </c>
      <c r="O119" s="2">
        <f t="shared" si="71"/>
        <v>0.10704948001327463</v>
      </c>
      <c r="P119" s="2">
        <f t="shared" si="84"/>
        <v>0.15887254878525758</v>
      </c>
      <c r="Q119" s="15">
        <f>VLOOKUP(H119-J119,'Level Averages'!S:T,2,TRUE)</f>
        <v>-0.125</v>
      </c>
      <c r="R119" s="9">
        <f>VLOOKUP(G119,'Positional Adjustments'!A:B,2,FALSE)</f>
        <v>-0.6</v>
      </c>
      <c r="S119" s="8">
        <f>(-N119-O119+P119+Q119+R119)/2</f>
        <v>-0.12696516500625843</v>
      </c>
    </row>
    <row r="120" spans="1:19">
      <c r="A120" s="22" t="s">
        <v>74</v>
      </c>
      <c r="B120" s="22">
        <v>2014</v>
      </c>
      <c r="C120" s="22"/>
      <c r="D120" s="21">
        <v>0.254</v>
      </c>
      <c r="E120" s="21">
        <v>0.32500000000000001</v>
      </c>
      <c r="F120" s="21">
        <v>8.66</v>
      </c>
      <c r="G120" s="22" t="s">
        <v>44</v>
      </c>
      <c r="H120" s="22">
        <v>24.5</v>
      </c>
      <c r="I120" s="22" t="s">
        <v>12</v>
      </c>
      <c r="J120" s="1">
        <f>VLOOKUP(I120,'Level Averages'!A:E,4,FALSE)</f>
        <v>22.8</v>
      </c>
      <c r="K120" s="2">
        <f>VLOOKUP(I120,'Level Averages'!G:K,5,FALSE)</f>
        <v>0.32700000000000001</v>
      </c>
      <c r="L120" s="2">
        <f>VLOOKUP(I120,'Level Averages'!M:Q,5,FALSE)</f>
        <v>0.38300000000000001</v>
      </c>
      <c r="M120" s="2">
        <f>VLOOKUP(I120,'Level Averages'!V:Z,5,FALSE)</f>
        <v>7.5333333333333341</v>
      </c>
      <c r="N120" s="2">
        <f t="shared" ref="N120" si="95">(LN(D120)-LN(K120))*1.8</f>
        <v>-0.45472662698169036</v>
      </c>
      <c r="O120" s="2">
        <f t="shared" ref="O120" si="96">LN(E120)-LN(L120)</f>
        <v>-0.16420980685090847</v>
      </c>
      <c r="P120" s="2">
        <f t="shared" ref="P120" si="97">(LN(F120)-LN(M120))/2</f>
        <v>6.9688552482106481E-2</v>
      </c>
      <c r="Q120" s="15">
        <f>VLOOKUP(H120-J120,'Level Averages'!S:T,2,TRUE)</f>
        <v>-0.125</v>
      </c>
      <c r="R120" s="9">
        <f>VLOOKUP(G120,'Positional Adjustments'!A:B,2,FALSE)</f>
        <v>-0.6</v>
      </c>
      <c r="S120" s="8">
        <f>(-N120-O120+P120+Q120+R120)</f>
        <v>-3.637501368529461E-2</v>
      </c>
    </row>
    <row r="121" spans="1:19">
      <c r="A121" s="22" t="s">
        <v>126</v>
      </c>
      <c r="B121" s="22">
        <v>2014</v>
      </c>
      <c r="C121" s="22"/>
      <c r="D121" s="21">
        <v>0.26700000000000002</v>
      </c>
      <c r="E121" s="21">
        <v>0.34599999999999997</v>
      </c>
      <c r="F121" s="21">
        <v>8.18</v>
      </c>
      <c r="G121" s="22" t="s">
        <v>44</v>
      </c>
      <c r="H121" s="22">
        <v>23.3</v>
      </c>
      <c r="I121" s="22" t="s">
        <v>14</v>
      </c>
      <c r="J121" s="1">
        <f>VLOOKUP(I121,'Level Averages'!A:E,4,FALSE)</f>
        <v>21.6</v>
      </c>
      <c r="K121" s="2">
        <f>VLOOKUP(I121,'Level Averages'!G:K,5,FALSE)</f>
        <v>0.32566666666666666</v>
      </c>
      <c r="L121" s="2">
        <f>VLOOKUP(I121,'Level Averages'!M:Q,5,FALSE)</f>
        <v>0.3746666666666667</v>
      </c>
      <c r="M121" s="2">
        <f>VLOOKUP(I121,'Level Averages'!V:Z,5,FALSE)</f>
        <v>7.7</v>
      </c>
      <c r="N121" s="2">
        <f t="shared" ref="N121" si="98">(LN(D121)-LN(K121))*1.8</f>
        <v>-0.357526268953962</v>
      </c>
      <c r="O121" s="2">
        <f t="shared" ref="O121" si="99">LN(E121)-LN(L121)</f>
        <v>-7.9597966727802505E-2</v>
      </c>
      <c r="P121" s="2">
        <f t="shared" ref="P121" si="100">(LN(F121)-LN(M121))/2</f>
        <v>3.0235910877508765E-2</v>
      </c>
      <c r="Q121" s="15">
        <f>VLOOKUP(H121-J121,'Level Averages'!S:T,2,TRUE)</f>
        <v>-0.125</v>
      </c>
      <c r="R121" s="9">
        <f>VLOOKUP(G121,'Positional Adjustments'!A:B,2,FALSE)</f>
        <v>-0.6</v>
      </c>
      <c r="S121" s="8">
        <f>(-N121-O121+P121+Q121+R121)</f>
        <v>-0.25763985344072671</v>
      </c>
    </row>
    <row r="122" spans="1:19">
      <c r="A122" s="22" t="s">
        <v>125</v>
      </c>
      <c r="B122" s="22">
        <v>2014</v>
      </c>
      <c r="C122" s="22"/>
      <c r="D122" s="21">
        <v>0.219</v>
      </c>
      <c r="E122" s="21">
        <v>0.313</v>
      </c>
      <c r="F122" s="21">
        <v>6.23</v>
      </c>
      <c r="G122" s="22" t="s">
        <v>44</v>
      </c>
      <c r="H122" s="22">
        <v>22.5</v>
      </c>
      <c r="I122" s="22" t="s">
        <v>17</v>
      </c>
      <c r="J122" s="1">
        <f>VLOOKUP(I122,'Level Averages'!A:E,4,FALSE)</f>
        <v>26.8</v>
      </c>
      <c r="K122" s="2">
        <f>VLOOKUP(I122,'Level Averages'!G:K,5,FALSE)</f>
        <v>0.32833333333333331</v>
      </c>
      <c r="L122" s="2">
        <f>VLOOKUP(I122,'Level Averages'!M:Q,5,FALSE)</f>
        <v>0.39100000000000001</v>
      </c>
      <c r="M122" s="2">
        <f>VLOOKUP(I122,'Level Averages'!V:Z,5,FALSE)</f>
        <v>7.6000000000000005</v>
      </c>
      <c r="N122" s="2">
        <f t="shared" ref="N122" si="101">(LN(D122)-LN(K122))*1.8</f>
        <v>-0.72892372083746126</v>
      </c>
      <c r="O122" s="2">
        <f t="shared" ref="O122" si="102">LN(E122)-LN(L122)</f>
        <v>-0.22250436944521268</v>
      </c>
      <c r="P122" s="2">
        <f t="shared" ref="P122" si="103">(LN(F122)-LN(M122))/2</f>
        <v>-9.9385957246461931E-2</v>
      </c>
      <c r="Q122" s="15">
        <f>VLOOKUP(H122-J122,'Level Averages'!S:T,2,TRUE)</f>
        <v>0.375</v>
      </c>
      <c r="R122" s="9">
        <f>VLOOKUP(G122,'Positional Adjustments'!A:B,2,FALSE)</f>
        <v>-0.6</v>
      </c>
      <c r="S122" s="8">
        <f>(-N122-O122+P122+Q122+R122)/2</f>
        <v>0.31352106651810602</v>
      </c>
    </row>
    <row r="123" spans="1:19">
      <c r="A123" s="22" t="s">
        <v>125</v>
      </c>
      <c r="B123" s="22">
        <v>2014</v>
      </c>
      <c r="C123" s="22"/>
      <c r="D123" s="21">
        <v>0.2</v>
      </c>
      <c r="E123" s="21">
        <v>0.13700000000000001</v>
      </c>
      <c r="F123" s="21">
        <v>10.67</v>
      </c>
      <c r="G123" s="22" t="s">
        <v>44</v>
      </c>
      <c r="H123" s="22">
        <v>22.5</v>
      </c>
      <c r="I123" s="22" t="s">
        <v>16</v>
      </c>
      <c r="J123" s="1">
        <f>VLOOKUP(I123,'Level Averages'!A:E,4,FALSE)</f>
        <v>24.3</v>
      </c>
      <c r="K123" s="2">
        <f>VLOOKUP(I123,'Level Averages'!G:K,5,FALSE)</f>
        <v>0.32966666666666666</v>
      </c>
      <c r="L123" s="2">
        <f>VLOOKUP(I123,'Level Averages'!M:Q,5,FALSE)</f>
        <v>0.39133333333333331</v>
      </c>
      <c r="M123" s="2">
        <f>VLOOKUP(I123,'Level Averages'!V:Z,5,FALSE)</f>
        <v>7.6000000000000005</v>
      </c>
      <c r="N123" s="2">
        <f t="shared" ref="N123" si="104">(LN(D123)-LN(K123))*1.8</f>
        <v>-0.89957641753181838</v>
      </c>
      <c r="O123" s="2">
        <f t="shared" ref="O123" si="105">LN(E123)-LN(L123)</f>
        <v>-1.0495787858918071</v>
      </c>
      <c r="P123" s="2">
        <f t="shared" ref="P123" si="106">(LN(F123)-LN(M123))/2</f>
        <v>0.16964390901068827</v>
      </c>
      <c r="Q123" s="15">
        <f>VLOOKUP(H123-J123,'Level Averages'!S:T,2,TRUE)</f>
        <v>0.25</v>
      </c>
      <c r="R123" s="9">
        <f>VLOOKUP(G123,'Positional Adjustments'!A:B,2,FALSE)</f>
        <v>-0.6</v>
      </c>
      <c r="S123" s="8">
        <f>(-N123-O123+P123+Q123+R123)/2</f>
        <v>0.88439955621715671</v>
      </c>
    </row>
    <row r="124" spans="1:19">
      <c r="A124" s="22" t="s">
        <v>76</v>
      </c>
      <c r="B124" s="22">
        <v>2013</v>
      </c>
      <c r="C124" s="22"/>
      <c r="D124" s="21">
        <v>0.26600000000000001</v>
      </c>
      <c r="E124" s="21">
        <v>0.37</v>
      </c>
      <c r="F124" s="21">
        <v>9.8000000000000007</v>
      </c>
      <c r="G124" s="22" t="s">
        <v>44</v>
      </c>
      <c r="H124" s="22">
        <v>23.2</v>
      </c>
      <c r="I124" s="22" t="s">
        <v>12</v>
      </c>
      <c r="J124" s="1">
        <f>VLOOKUP(I124,'Level Averages'!A:E,4,FALSE)</f>
        <v>22.8</v>
      </c>
      <c r="K124" s="2">
        <f>VLOOKUP(I124,'Level Averages'!G:K,5,FALSE)</f>
        <v>0.32700000000000001</v>
      </c>
      <c r="L124" s="2">
        <f>VLOOKUP(I124,'Level Averages'!M:Q,5,FALSE)</f>
        <v>0.38300000000000001</v>
      </c>
      <c r="M124" s="2">
        <f>VLOOKUP(I124,'Level Averages'!V:Z,5,FALSE)</f>
        <v>7.5333333333333341</v>
      </c>
      <c r="N124" s="2">
        <f t="shared" si="70"/>
        <v>-0.37163495180799783</v>
      </c>
      <c r="O124" s="2">
        <f t="shared" si="71"/>
        <v>-3.4531983542375855E-2</v>
      </c>
      <c r="P124" s="2">
        <f t="shared" si="84"/>
        <v>0.13152238403319783</v>
      </c>
      <c r="Q124" s="15">
        <f>VLOOKUP(H124-J124,'Level Averages'!S:T,2,TRUE)</f>
        <v>-0.05</v>
      </c>
      <c r="R124" s="9">
        <f>VLOOKUP(G124,'Positional Adjustments'!A:B,2,FALSE)</f>
        <v>-0.6</v>
      </c>
      <c r="S124" s="8">
        <f>(-N124-O124+P124+Q124+R124)/2</f>
        <v>-5.6155340308214258E-2</v>
      </c>
    </row>
    <row r="125" spans="1:19">
      <c r="A125" s="22" t="s">
        <v>76</v>
      </c>
      <c r="B125" s="22">
        <v>2013</v>
      </c>
      <c r="C125" s="22"/>
      <c r="D125" s="21">
        <v>0.309</v>
      </c>
      <c r="E125" s="21">
        <v>0.34200000000000003</v>
      </c>
      <c r="F125" s="21">
        <v>6.98</v>
      </c>
      <c r="G125" s="22" t="s">
        <v>44</v>
      </c>
      <c r="H125" s="22">
        <v>23.2</v>
      </c>
      <c r="I125" s="22" t="s">
        <v>14</v>
      </c>
      <c r="J125" s="1">
        <f>VLOOKUP(I125,'Level Averages'!A:E,4,FALSE)</f>
        <v>21.6</v>
      </c>
      <c r="K125" s="2">
        <f>VLOOKUP(I125,'Level Averages'!G:K,5,FALSE)</f>
        <v>0.32566666666666666</v>
      </c>
      <c r="L125" s="2">
        <f>VLOOKUP(I125,'Level Averages'!M:Q,5,FALSE)</f>
        <v>0.3746666666666667</v>
      </c>
      <c r="M125" s="2">
        <f>VLOOKUP(I125,'Level Averages'!V:Z,5,FALSE)</f>
        <v>7.7</v>
      </c>
      <c r="N125" s="2">
        <f t="shared" si="70"/>
        <v>-9.4559555658469616E-2</v>
      </c>
      <c r="O125" s="2">
        <f t="shared" si="71"/>
        <v>-9.1226004722921528E-2</v>
      </c>
      <c r="P125" s="2">
        <f t="shared" si="84"/>
        <v>-4.9085706042678479E-2</v>
      </c>
      <c r="Q125" s="15">
        <f>VLOOKUP(H125-J125,'Level Averages'!S:T,2,TRUE)</f>
        <v>-0.125</v>
      </c>
      <c r="R125" s="9">
        <f>VLOOKUP(G125,'Positional Adjustments'!A:B,2,FALSE)</f>
        <v>-0.6</v>
      </c>
      <c r="S125" s="8">
        <f>(-N125-O125+P125+Q125+R125)/2</f>
        <v>-0.29415007283064365</v>
      </c>
    </row>
    <row r="126" spans="1:19">
      <c r="A126" s="22" t="s">
        <v>76</v>
      </c>
      <c r="B126" s="22">
        <v>2012</v>
      </c>
      <c r="C126" s="22"/>
      <c r="D126" s="21">
        <v>0.313</v>
      </c>
      <c r="E126" s="21">
        <v>0.51400000000000001</v>
      </c>
      <c r="F126" s="21">
        <v>7.56</v>
      </c>
      <c r="G126" s="22" t="s">
        <v>44</v>
      </c>
      <c r="H126" s="22">
        <v>22.2</v>
      </c>
      <c r="I126" s="22" t="s">
        <v>14</v>
      </c>
      <c r="J126" s="1">
        <f>VLOOKUP(I126,'Level Averages'!A:E,4,FALSE)</f>
        <v>21.6</v>
      </c>
      <c r="K126" s="2">
        <f>VLOOKUP(I126,'Level Averages'!G:K,5,FALSE)</f>
        <v>0.32566666666666666</v>
      </c>
      <c r="L126" s="2">
        <f>VLOOKUP(I126,'Level Averages'!M:Q,5,FALSE)</f>
        <v>0.3746666666666667</v>
      </c>
      <c r="M126" s="2">
        <f>VLOOKUP(I126,'Level Averages'!V:Z,5,FALSE)</f>
        <v>7.7</v>
      </c>
      <c r="N126" s="2">
        <f t="shared" si="70"/>
        <v>-7.1408111102135671E-2</v>
      </c>
      <c r="O126" s="2">
        <f t="shared" si="71"/>
        <v>0.3161865236696384</v>
      </c>
      <c r="P126" s="2">
        <f t="shared" si="84"/>
        <v>-9.1745693340983259E-3</v>
      </c>
      <c r="Q126" s="15">
        <f>VLOOKUP(H126-J126,'Level Averages'!S:T,2,TRUE)</f>
        <v>-0.05</v>
      </c>
      <c r="R126" s="9">
        <f>VLOOKUP(G126,'Positional Adjustments'!A:B,2,FALSE)</f>
        <v>-0.6</v>
      </c>
      <c r="S126" s="8">
        <f>-N126-O126+P126+Q126+R126</f>
        <v>-0.903952981901601</v>
      </c>
    </row>
    <row r="127" spans="1:19">
      <c r="A127" s="22" t="s">
        <v>76</v>
      </c>
      <c r="B127" s="22">
        <v>2014</v>
      </c>
      <c r="C127" s="22"/>
      <c r="D127" s="21">
        <v>0.38800000000000001</v>
      </c>
      <c r="E127" s="21">
        <v>0.40799999999999997</v>
      </c>
      <c r="F127" s="21">
        <v>8.68</v>
      </c>
      <c r="G127" s="22" t="s">
        <v>44</v>
      </c>
      <c r="H127" s="22">
        <v>24.2</v>
      </c>
      <c r="I127" s="22" t="s">
        <v>16</v>
      </c>
      <c r="J127" s="1">
        <f>VLOOKUP(I127,'Level Averages'!A:E,4,FALSE)</f>
        <v>24.3</v>
      </c>
      <c r="K127" s="2">
        <f>VLOOKUP(I127,'Level Averages'!G:K,5,FALSE)</f>
        <v>0.32966666666666666</v>
      </c>
      <c r="L127" s="2">
        <f>VLOOKUP(I127,'Level Averages'!M:Q,5,FALSE)</f>
        <v>0.39133333333333331</v>
      </c>
      <c r="M127" s="2">
        <f>VLOOKUP(I127,'Level Averages'!V:Z,5,FALSE)</f>
        <v>7.6000000000000005</v>
      </c>
      <c r="N127" s="2">
        <f t="shared" ref="N127:N128" si="107">(LN(D127)-LN(K127))*1.8</f>
        <v>0.29326193400360784</v>
      </c>
      <c r="O127" s="2">
        <f t="shared" ref="O127:O128" si="108">LN(E127)-LN(L127)</f>
        <v>4.1707462684229535E-2</v>
      </c>
      <c r="P127" s="2">
        <f t="shared" ref="P127:P128" si="109">(LN(F127)-LN(M127))/2</f>
        <v>6.6436640689986559E-2</v>
      </c>
      <c r="Q127" s="15">
        <f>VLOOKUP(H127-J127,'Level Averages'!S:T,2,TRUE)</f>
        <v>0.05</v>
      </c>
      <c r="R127" s="9">
        <f>VLOOKUP(G127,'Positional Adjustments'!A:B,2,FALSE)</f>
        <v>-0.6</v>
      </c>
      <c r="S127" s="8">
        <f>(-N127-O127+P127+Q127+R127)/2</f>
        <v>-0.4092663779989254</v>
      </c>
    </row>
    <row r="128" spans="1:19">
      <c r="A128" s="22" t="s">
        <v>76</v>
      </c>
      <c r="B128" s="22">
        <v>2014</v>
      </c>
      <c r="C128" s="22"/>
      <c r="D128" s="21">
        <v>0.23799999999999999</v>
      </c>
      <c r="E128" s="21">
        <v>0.19700000000000001</v>
      </c>
      <c r="F128" s="21">
        <v>15.05</v>
      </c>
      <c r="G128" s="22" t="s">
        <v>44</v>
      </c>
      <c r="H128" s="22">
        <v>24.2</v>
      </c>
      <c r="I128" s="22" t="s">
        <v>12</v>
      </c>
      <c r="J128" s="1">
        <f>VLOOKUP(I128,'Level Averages'!A:E,4,FALSE)</f>
        <v>22.8</v>
      </c>
      <c r="K128" s="2">
        <f>VLOOKUP(I128,'Level Averages'!G:K,5,FALSE)</f>
        <v>0.32700000000000001</v>
      </c>
      <c r="L128" s="2">
        <f>VLOOKUP(I128,'Level Averages'!M:Q,5,FALSE)</f>
        <v>0.38300000000000001</v>
      </c>
      <c r="M128" s="2">
        <f>VLOOKUP(I128,'Level Averages'!V:Z,5,FALSE)</f>
        <v>7.5333333333333341</v>
      </c>
      <c r="N128" s="2">
        <f t="shared" si="107"/>
        <v>-0.57184109500640201</v>
      </c>
      <c r="O128" s="2">
        <f t="shared" si="108"/>
        <v>-0.6648312604426575</v>
      </c>
      <c r="P128" s="2">
        <f t="shared" si="109"/>
        <v>0.34602018679237712</v>
      </c>
      <c r="Q128" s="15">
        <f>VLOOKUP(H128-J128,'Level Averages'!S:T,2,TRUE)</f>
        <v>-0.125</v>
      </c>
      <c r="R128" s="9">
        <f>VLOOKUP(G128,'Positional Adjustments'!A:B,2,FALSE)</f>
        <v>-0.6</v>
      </c>
      <c r="S128" s="8">
        <f>(-N128-O128+P128+Q128+R128)/2</f>
        <v>0.42884627112071833</v>
      </c>
    </row>
    <row r="129" spans="1:19">
      <c r="A129" s="22" t="s">
        <v>60</v>
      </c>
      <c r="B129" s="22">
        <v>2013</v>
      </c>
      <c r="C129" s="22"/>
      <c r="D129" s="21">
        <v>0.35</v>
      </c>
      <c r="E129" s="21">
        <v>0.52</v>
      </c>
      <c r="F129" s="21">
        <v>5.7</v>
      </c>
      <c r="G129" s="22" t="s">
        <v>43</v>
      </c>
      <c r="H129" s="22">
        <v>22.5</v>
      </c>
      <c r="I129" s="22" t="s">
        <v>14</v>
      </c>
      <c r="J129" s="1">
        <f>VLOOKUP(I129,'Level Averages'!A:E,4,FALSE)</f>
        <v>21.6</v>
      </c>
      <c r="K129" s="2">
        <f>VLOOKUP(I129,'Level Averages'!G:K,5,FALSE)</f>
        <v>0.32566666666666666</v>
      </c>
      <c r="L129" s="2">
        <f>VLOOKUP(I129,'Level Averages'!M:Q,5,FALSE)</f>
        <v>0.3746666666666667</v>
      </c>
      <c r="M129" s="2">
        <f>VLOOKUP(I129,'Level Averages'!V:Z,5,FALSE)</f>
        <v>7.7</v>
      </c>
      <c r="N129" s="2">
        <f t="shared" ref="N129:N163" si="110">(LN(D129)-LN(K129))*1.8</f>
        <v>0.12970582399581518</v>
      </c>
      <c r="O129" s="2">
        <f t="shared" ref="O129:O163" si="111">LN(E129)-LN(L129)</f>
        <v>0.32779206978994635</v>
      </c>
      <c r="P129" s="2">
        <f>(LN(F129)-LN(M129))/4</f>
        <v>-7.5188538504783409E-2</v>
      </c>
      <c r="Q129" s="15">
        <f>VLOOKUP(H129-J129,'Level Averages'!S:T,2,TRUE)</f>
        <v>-0.05</v>
      </c>
      <c r="R129" s="9">
        <f>VLOOKUP(G129,'Positional Adjustments'!A:B,2,FALSE)</f>
        <v>0</v>
      </c>
      <c r="S129" s="8">
        <f>-N129-O129+P129+Q129+R129</f>
        <v>-0.58268643229054495</v>
      </c>
    </row>
    <row r="130" spans="1:19">
      <c r="A130" s="22" t="s">
        <v>113</v>
      </c>
      <c r="B130" s="22">
        <v>2014</v>
      </c>
      <c r="C130" s="22"/>
      <c r="D130" s="21">
        <v>0.32400000000000001</v>
      </c>
      <c r="E130" s="21">
        <v>0.44400000000000001</v>
      </c>
      <c r="F130" s="21">
        <v>11.51</v>
      </c>
      <c r="G130" s="22" t="s">
        <v>43</v>
      </c>
      <c r="H130" s="22">
        <v>20.3</v>
      </c>
      <c r="I130" s="22" t="s">
        <v>14</v>
      </c>
      <c r="J130" s="1">
        <f>VLOOKUP(I130,'Level Averages'!A:E,4,FALSE)</f>
        <v>21.6</v>
      </c>
      <c r="K130" s="2">
        <f>VLOOKUP(I130,'Level Averages'!G:K,5,FALSE)</f>
        <v>0.32566666666666666</v>
      </c>
      <c r="L130" s="2">
        <f>VLOOKUP(I130,'Level Averages'!M:Q,5,FALSE)</f>
        <v>0.3746666666666667</v>
      </c>
      <c r="M130" s="2">
        <f>VLOOKUP(I130,'Level Averages'!V:Z,5,FALSE)</f>
        <v>7.7</v>
      </c>
      <c r="N130" s="2">
        <f t="shared" ref="N130" si="112">(LN(D130)-LN(K130))*1.8</f>
        <v>-9.2355256482183016E-3</v>
      </c>
      <c r="O130" s="2">
        <f t="shared" ref="O130" si="113">LN(E130)-LN(L130)</f>
        <v>0.16978782064669795</v>
      </c>
      <c r="P130" s="2">
        <f>(LN(F130)-LN(M130))/4</f>
        <v>0.10049897346853831</v>
      </c>
      <c r="Q130" s="15">
        <f>VLOOKUP(H130-J130,'Level Averages'!S:T,2,TRUE)</f>
        <v>0.25</v>
      </c>
      <c r="R130" s="9">
        <f>VLOOKUP(G130,'Positional Adjustments'!A:B,2,FALSE)</f>
        <v>0</v>
      </c>
      <c r="S130" s="8">
        <f>-N130-O130+P130+Q130+R130</f>
        <v>0.18994667847005867</v>
      </c>
    </row>
    <row r="131" spans="1:19">
      <c r="A131" s="22" t="s">
        <v>69</v>
      </c>
      <c r="B131" s="22">
        <v>2013</v>
      </c>
      <c r="C131" s="22"/>
      <c r="D131" s="21">
        <v>0.35599999999999998</v>
      </c>
      <c r="E131" s="21">
        <v>0.38900000000000001</v>
      </c>
      <c r="F131" s="21">
        <v>8.09</v>
      </c>
      <c r="G131" s="22" t="s">
        <v>44</v>
      </c>
      <c r="H131" s="22">
        <v>20.6</v>
      </c>
      <c r="I131" s="22" t="s">
        <v>14</v>
      </c>
      <c r="J131" s="1">
        <f>VLOOKUP(I131,'Level Averages'!A:E,4,FALSE)</f>
        <v>21.6</v>
      </c>
      <c r="K131" s="2">
        <f>VLOOKUP(I131,'Level Averages'!G:K,5,FALSE)</f>
        <v>0.32566666666666666</v>
      </c>
      <c r="L131" s="2">
        <f>VLOOKUP(I131,'Level Averages'!M:Q,5,FALSE)</f>
        <v>0.3746666666666667</v>
      </c>
      <c r="M131" s="2">
        <f>VLOOKUP(I131,'Level Averages'!V:Z,5,FALSE)</f>
        <v>7.7</v>
      </c>
      <c r="N131" s="2">
        <f t="shared" si="110"/>
        <v>0.16030146145924343</v>
      </c>
      <c r="O131" s="2">
        <f t="shared" si="111"/>
        <v>3.7542601832919575E-2</v>
      </c>
      <c r="P131" s="2">
        <f t="shared" ref="P131:P137" si="114">(LN(F131)-LN(M131))/2</f>
        <v>2.4704201105381074E-2</v>
      </c>
      <c r="Q131" s="15">
        <f>VLOOKUP(H131-J131,'Level Averages'!S:T,2,TRUE)</f>
        <v>0.125</v>
      </c>
      <c r="R131" s="9">
        <f>VLOOKUP(G131,'Positional Adjustments'!A:B,2,FALSE)</f>
        <v>-0.6</v>
      </c>
      <c r="S131" s="8">
        <f>-N131-O131+P131+Q131+R131</f>
        <v>-0.64813986218678188</v>
      </c>
    </row>
    <row r="132" spans="1:19">
      <c r="A132" s="22" t="s">
        <v>122</v>
      </c>
      <c r="B132" s="22">
        <v>2014</v>
      </c>
      <c r="C132" s="22"/>
      <c r="D132" s="21">
        <v>0.35099999999999998</v>
      </c>
      <c r="E132" s="21">
        <v>0.41499999999999998</v>
      </c>
      <c r="F132" s="21">
        <v>9.09</v>
      </c>
      <c r="G132" s="22" t="s">
        <v>44</v>
      </c>
      <c r="H132" s="22">
        <v>23.2</v>
      </c>
      <c r="I132" s="22" t="s">
        <v>14</v>
      </c>
      <c r="J132" s="1">
        <f>VLOOKUP(I132,'Level Averages'!A:E,4,FALSE)</f>
        <v>21.6</v>
      </c>
      <c r="K132" s="2">
        <f>VLOOKUP(I132,'Level Averages'!G:K,5,FALSE)</f>
        <v>0.32566666666666666</v>
      </c>
      <c r="L132" s="2">
        <f>VLOOKUP(I132,'Level Averages'!M:Q,5,FALSE)</f>
        <v>0.3746666666666667</v>
      </c>
      <c r="M132" s="2">
        <f>VLOOKUP(I132,'Level Averages'!V:Z,5,FALSE)</f>
        <v>7.7</v>
      </c>
      <c r="N132" s="2">
        <f t="shared" ref="N132" si="115">(LN(D132)-LN(K132))*1.8</f>
        <v>0.13484134816414681</v>
      </c>
      <c r="O132" s="2">
        <f t="shared" ref="O132" si="116">LN(E132)-LN(L132)</f>
        <v>0.10224177844517146</v>
      </c>
      <c r="P132" s="2">
        <f t="shared" ref="P132" si="117">(LN(F132)-LN(M132))/2</f>
        <v>8.2977289664874609E-2</v>
      </c>
      <c r="Q132" s="15">
        <f>VLOOKUP(H132-J132,'Level Averages'!S:T,2,TRUE)</f>
        <v>-0.125</v>
      </c>
      <c r="R132" s="9">
        <f>VLOOKUP(G132,'Positional Adjustments'!A:B,2,FALSE)</f>
        <v>-0.6</v>
      </c>
      <c r="S132" s="8">
        <f>-N132-O132+P132+Q132+R132</f>
        <v>-0.87910583694444366</v>
      </c>
    </row>
    <row r="133" spans="1:19">
      <c r="A133" s="22" t="s">
        <v>83</v>
      </c>
      <c r="B133" s="22">
        <v>2013</v>
      </c>
      <c r="C133" s="22"/>
      <c r="D133" s="21">
        <v>0.312</v>
      </c>
      <c r="E133" s="21">
        <v>0.30199999999999999</v>
      </c>
      <c r="F133" s="21">
        <v>7.76</v>
      </c>
      <c r="G133" s="22" t="s">
        <v>44</v>
      </c>
      <c r="H133" s="22">
        <v>27.1</v>
      </c>
      <c r="I133" s="22" t="s">
        <v>17</v>
      </c>
      <c r="J133" s="1">
        <f>VLOOKUP(I133,'Level Averages'!A:E,4,FALSE)</f>
        <v>26.8</v>
      </c>
      <c r="K133" s="2">
        <f>VLOOKUP(I133,'Level Averages'!G:K,5,FALSE)</f>
        <v>0.32833333333333331</v>
      </c>
      <c r="L133" s="2">
        <f>VLOOKUP(I133,'Level Averages'!M:Q,5,FALSE)</f>
        <v>0.39100000000000001</v>
      </c>
      <c r="M133" s="2">
        <f>VLOOKUP(I133,'Level Averages'!V:Z,5,FALSE)</f>
        <v>7.6000000000000005</v>
      </c>
      <c r="N133" s="2">
        <f t="shared" si="110"/>
        <v>-9.1847096450094506E-2</v>
      </c>
      <c r="O133" s="2">
        <f t="shared" si="111"/>
        <v>-0.25828054261049616</v>
      </c>
      <c r="P133" s="2">
        <f t="shared" si="114"/>
        <v>1.0417043451420804E-2</v>
      </c>
      <c r="Q133" s="15">
        <f>VLOOKUP(H133-J133,'Level Averages'!S:T,2,TRUE)</f>
        <v>-0.05</v>
      </c>
      <c r="R133" s="9">
        <f>VLOOKUP(G133,'Positional Adjustments'!A:B,2,FALSE)</f>
        <v>-0.6</v>
      </c>
      <c r="S133" s="8">
        <f>-N133-O133+P133+Q133+R133</f>
        <v>-0.28945531748798853</v>
      </c>
    </row>
    <row r="134" spans="1:19">
      <c r="A134" s="22" t="s">
        <v>83</v>
      </c>
      <c r="B134" s="22">
        <v>2012</v>
      </c>
      <c r="C134" s="22"/>
      <c r="D134" s="21">
        <v>0.33100000000000002</v>
      </c>
      <c r="E134" s="21">
        <v>0.29099999999999998</v>
      </c>
      <c r="F134" s="21">
        <v>10.37</v>
      </c>
      <c r="G134" s="22" t="s">
        <v>44</v>
      </c>
      <c r="H134" s="22">
        <v>26.1</v>
      </c>
      <c r="I134" s="22" t="s">
        <v>17</v>
      </c>
      <c r="J134" s="1">
        <f>VLOOKUP(I134,'Level Averages'!A:E,4,FALSE)</f>
        <v>26.8</v>
      </c>
      <c r="K134" s="2">
        <f>VLOOKUP(I134,'Level Averages'!G:K,5,FALSE)</f>
        <v>0.32833333333333331</v>
      </c>
      <c r="L134" s="2">
        <f>VLOOKUP(I134,'Level Averages'!M:Q,5,FALSE)</f>
        <v>0.39100000000000001</v>
      </c>
      <c r="M134" s="2">
        <f>VLOOKUP(I134,'Level Averages'!V:Z,5,FALSE)</f>
        <v>7.6000000000000005</v>
      </c>
      <c r="N134" s="2">
        <f t="shared" si="110"/>
        <v>1.4560241171550593E-2</v>
      </c>
      <c r="O134" s="2">
        <f t="shared" si="111"/>
        <v>-0.29538429281387346</v>
      </c>
      <c r="P134" s="2">
        <f t="shared" si="114"/>
        <v>0.15538438747457506</v>
      </c>
      <c r="Q134" s="15">
        <f>VLOOKUP(H134-J134,'Level Averages'!S:T,2,TRUE)</f>
        <v>0.05</v>
      </c>
      <c r="R134" s="9">
        <f>VLOOKUP(G134,'Positional Adjustments'!A:B,2,FALSE)</f>
        <v>-0.6</v>
      </c>
      <c r="S134" s="8">
        <f>(-N134-O134+P134+Q134+R134)/2</f>
        <v>-5.6895780441551025E-2</v>
      </c>
    </row>
    <row r="135" spans="1:19">
      <c r="A135" s="22" t="s">
        <v>83</v>
      </c>
      <c r="B135" s="22">
        <v>2012</v>
      </c>
      <c r="C135" s="22"/>
      <c r="D135" s="21">
        <v>0.29399999999999998</v>
      </c>
      <c r="E135" s="21">
        <v>0.217</v>
      </c>
      <c r="F135" s="21">
        <v>11.3</v>
      </c>
      <c r="G135" s="22" t="s">
        <v>44</v>
      </c>
      <c r="H135" s="22">
        <v>26.1</v>
      </c>
      <c r="I135" s="22" t="s">
        <v>16</v>
      </c>
      <c r="J135" s="1">
        <f>VLOOKUP(I135,'Level Averages'!A:E,4,FALSE)</f>
        <v>24.3</v>
      </c>
      <c r="K135" s="2">
        <f>VLOOKUP(I135,'Level Averages'!G:K,5,FALSE)</f>
        <v>0.32966666666666666</v>
      </c>
      <c r="L135" s="2">
        <f>VLOOKUP(I135,'Level Averages'!M:Q,5,FALSE)</f>
        <v>0.39133333333333331</v>
      </c>
      <c r="M135" s="2">
        <f>VLOOKUP(I135,'Level Averages'!V:Z,5,FALSE)</f>
        <v>7.6000000000000005</v>
      </c>
      <c r="N135" s="2">
        <f t="shared" si="110"/>
        <v>-0.20610409610865754</v>
      </c>
      <c r="O135" s="2">
        <f t="shared" si="111"/>
        <v>-0.58966235817947255</v>
      </c>
      <c r="P135" s="2">
        <f t="shared" si="114"/>
        <v>0.19832723921300466</v>
      </c>
      <c r="Q135" s="15">
        <f>VLOOKUP(H135-J135,'Level Averages'!S:T,2,TRUE)</f>
        <v>-0.125</v>
      </c>
      <c r="R135" s="9">
        <f>VLOOKUP(G135,'Positional Adjustments'!A:B,2,FALSE)</f>
        <v>-0.6</v>
      </c>
      <c r="S135" s="8">
        <f>(-N135-O135+P135+Q135+R135)/2</f>
        <v>0.13454684675056738</v>
      </c>
    </row>
    <row r="136" spans="1:19">
      <c r="A136" s="22" t="s">
        <v>83</v>
      </c>
      <c r="B136" s="22">
        <v>2011</v>
      </c>
      <c r="C136" s="22"/>
      <c r="D136" s="21">
        <v>0.35399999999999998</v>
      </c>
      <c r="E136" s="21">
        <v>0.38900000000000001</v>
      </c>
      <c r="F136" s="21">
        <v>8.5</v>
      </c>
      <c r="G136" s="22" t="s">
        <v>44</v>
      </c>
      <c r="H136" s="22">
        <v>25.1</v>
      </c>
      <c r="I136" s="22" t="s">
        <v>17</v>
      </c>
      <c r="J136" s="1">
        <f>VLOOKUP(I136,'Level Averages'!A:E,4,FALSE)</f>
        <v>26.8</v>
      </c>
      <c r="K136" s="2">
        <f>VLOOKUP(I136,'Level Averages'!G:K,5,FALSE)</f>
        <v>0.32833333333333331</v>
      </c>
      <c r="L136" s="2">
        <f>VLOOKUP(I136,'Level Averages'!M:Q,5,FALSE)</f>
        <v>0.39100000000000001</v>
      </c>
      <c r="M136" s="2">
        <f>VLOOKUP(I136,'Level Averages'!V:Z,5,FALSE)</f>
        <v>7.6000000000000005</v>
      </c>
      <c r="N136" s="2">
        <f t="shared" si="110"/>
        <v>0.13548160913363141</v>
      </c>
      <c r="O136" s="2">
        <f t="shared" si="111"/>
        <v>-5.1282163669195135E-3</v>
      </c>
      <c r="P136" s="2">
        <f t="shared" si="114"/>
        <v>5.5958958101992584E-2</v>
      </c>
      <c r="Q136" s="15">
        <f>VLOOKUP(H136-J136,'Level Averages'!S:T,2,TRUE)</f>
        <v>0.25</v>
      </c>
      <c r="R136" s="9">
        <f>VLOOKUP(G136,'Positional Adjustments'!A:B,2,FALSE)</f>
        <v>-0.6</v>
      </c>
      <c r="S136" s="8">
        <f>(-N136-O136+P136+Q136+R136)/2</f>
        <v>-0.21219721733235963</v>
      </c>
    </row>
    <row r="137" spans="1:19">
      <c r="A137" s="22" t="s">
        <v>83</v>
      </c>
      <c r="B137" s="22">
        <v>2011</v>
      </c>
      <c r="C137" s="22"/>
      <c r="D137" s="21">
        <v>0.30499999999999999</v>
      </c>
      <c r="E137" s="21">
        <v>0.36799999999999999</v>
      </c>
      <c r="F137" s="21">
        <v>9.9499999999999993</v>
      </c>
      <c r="G137" s="22" t="s">
        <v>44</v>
      </c>
      <c r="H137" s="22">
        <v>25.1</v>
      </c>
      <c r="I137" s="22" t="s">
        <v>16</v>
      </c>
      <c r="J137" s="1">
        <f>VLOOKUP(I137,'Level Averages'!A:E,4,FALSE)</f>
        <v>24.3</v>
      </c>
      <c r="K137" s="2">
        <f>VLOOKUP(I137,'Level Averages'!G:K,5,FALSE)</f>
        <v>0.32966666666666666</v>
      </c>
      <c r="L137" s="2">
        <f>VLOOKUP(I137,'Level Averages'!M:Q,5,FALSE)</f>
        <v>0.39133333333333331</v>
      </c>
      <c r="M137" s="2">
        <f>VLOOKUP(I137,'Level Averages'!V:Z,5,FALSE)</f>
        <v>7.6000000000000005</v>
      </c>
      <c r="N137" s="2">
        <f t="shared" si="110"/>
        <v>-0.13998647942494355</v>
      </c>
      <c r="O137" s="2">
        <f t="shared" si="111"/>
        <v>-6.1476773551001118E-2</v>
      </c>
      <c r="P137" s="2">
        <f t="shared" si="114"/>
        <v>0.1347121519391079</v>
      </c>
      <c r="Q137" s="15">
        <f>VLOOKUP(H137-J137,'Level Averages'!S:T,2,TRUE)</f>
        <v>-0.05</v>
      </c>
      <c r="R137" s="9">
        <f>VLOOKUP(G137,'Positional Adjustments'!A:B,2,FALSE)</f>
        <v>-0.6</v>
      </c>
      <c r="S137" s="8">
        <f>(-N137-O137+P137+Q137+R137)/2</f>
        <v>-0.15691229754247368</v>
      </c>
    </row>
    <row r="138" spans="1:19">
      <c r="A138" s="22" t="s">
        <v>56</v>
      </c>
      <c r="B138" s="22">
        <v>2013</v>
      </c>
      <c r="C138" s="22"/>
      <c r="D138" s="21">
        <v>0.34100000000000003</v>
      </c>
      <c r="E138" s="21">
        <v>0.40600000000000003</v>
      </c>
      <c r="F138" s="21">
        <v>6.95</v>
      </c>
      <c r="G138" s="22" t="s">
        <v>43</v>
      </c>
      <c r="H138" s="22">
        <v>25.1</v>
      </c>
      <c r="I138" s="22" t="s">
        <v>16</v>
      </c>
      <c r="J138" s="1">
        <f>VLOOKUP(I138,'Level Averages'!A:E,4,FALSE)</f>
        <v>24.3</v>
      </c>
      <c r="K138" s="2">
        <f>VLOOKUP(I138,'Level Averages'!G:K,5,FALSE)</f>
        <v>0.32966666666666666</v>
      </c>
      <c r="L138" s="2">
        <f>VLOOKUP(I138,'Level Averages'!M:Q,5,FALSE)</f>
        <v>0.39133333333333331</v>
      </c>
      <c r="M138" s="2">
        <f>VLOOKUP(I138,'Level Averages'!V:Z,5,FALSE)</f>
        <v>7.6000000000000005</v>
      </c>
      <c r="N138" s="2">
        <f t="shared" si="110"/>
        <v>6.0840781792045995E-2</v>
      </c>
      <c r="O138" s="2">
        <f t="shared" si="111"/>
        <v>3.6793447881800612E-2</v>
      </c>
      <c r="P138" s="2">
        <f>(LN(F138)-LN(M138))/4</f>
        <v>-2.2351646928896185E-2</v>
      </c>
      <c r="Q138" s="15">
        <f>VLOOKUP(H138-J138,'Level Averages'!S:T,2,TRUE)</f>
        <v>-0.05</v>
      </c>
      <c r="R138" s="9">
        <f>VLOOKUP(G138,'Positional Adjustments'!A:B,2,FALSE)</f>
        <v>0</v>
      </c>
      <c r="S138" s="8">
        <f t="shared" ref="S138:S148" si="118">-N138-O138+P138+Q138+R138</f>
        <v>-0.16998587660274278</v>
      </c>
    </row>
    <row r="139" spans="1:19">
      <c r="A139" s="22" t="s">
        <v>56</v>
      </c>
      <c r="B139" s="22">
        <v>2012</v>
      </c>
      <c r="C139" s="22"/>
      <c r="D139" s="21">
        <v>0.38300000000000001</v>
      </c>
      <c r="E139" s="21">
        <v>0.52100000000000002</v>
      </c>
      <c r="F139" s="21">
        <v>6.03</v>
      </c>
      <c r="G139" s="22" t="s">
        <v>43</v>
      </c>
      <c r="H139" s="22">
        <v>24.1</v>
      </c>
      <c r="I139" s="22" t="s">
        <v>17</v>
      </c>
      <c r="J139" s="1">
        <f>VLOOKUP(I139,'Level Averages'!A:E,4,FALSE)</f>
        <v>26.8</v>
      </c>
      <c r="K139" s="2">
        <f>VLOOKUP(I139,'Level Averages'!G:K,5,FALSE)</f>
        <v>0.32833333333333331</v>
      </c>
      <c r="L139" s="2">
        <f>VLOOKUP(I139,'Level Averages'!M:Q,5,FALSE)</f>
        <v>0.39100000000000001</v>
      </c>
      <c r="M139" s="2">
        <f>VLOOKUP(I139,'Level Averages'!V:Z,5,FALSE)</f>
        <v>7.6000000000000005</v>
      </c>
      <c r="N139" s="2">
        <f t="shared" si="110"/>
        <v>0.2772101460180002</v>
      </c>
      <c r="O139" s="2">
        <f t="shared" si="111"/>
        <v>0.28704248176800107</v>
      </c>
      <c r="P139" s="2">
        <f>(LN(F139)-LN(M139))/4</f>
        <v>-5.7850309138297862E-2</v>
      </c>
      <c r="Q139" s="15">
        <f>VLOOKUP(H139-J139,'Level Averages'!S:T,2,TRUE)</f>
        <v>0.375</v>
      </c>
      <c r="R139" s="9">
        <f>VLOOKUP(G139,'Positional Adjustments'!A:B,2,FALSE)</f>
        <v>0</v>
      </c>
      <c r="S139" s="8">
        <f t="shared" si="118"/>
        <v>-0.24710293692429919</v>
      </c>
    </row>
    <row r="140" spans="1:19">
      <c r="A140" s="22" t="s">
        <v>56</v>
      </c>
      <c r="B140" s="22">
        <v>2011</v>
      </c>
      <c r="C140" s="22"/>
      <c r="D140" s="21">
        <v>0.30599999999999999</v>
      </c>
      <c r="E140" s="21">
        <v>0.432</v>
      </c>
      <c r="F140" s="21">
        <v>6.86</v>
      </c>
      <c r="G140" s="22" t="s">
        <v>43</v>
      </c>
      <c r="H140" s="22">
        <v>23.1</v>
      </c>
      <c r="I140" s="22" t="s">
        <v>16</v>
      </c>
      <c r="J140" s="1">
        <f>VLOOKUP(I140,'Level Averages'!A:E,4,FALSE)</f>
        <v>24.3</v>
      </c>
      <c r="K140" s="2">
        <f>VLOOKUP(I140,'Level Averages'!G:K,5,FALSE)</f>
        <v>0.32966666666666666</v>
      </c>
      <c r="L140" s="2">
        <f>VLOOKUP(I140,'Level Averages'!M:Q,5,FALSE)</f>
        <v>0.39133333333333331</v>
      </c>
      <c r="M140" s="2">
        <f>VLOOKUP(I140,'Level Averages'!V:Z,5,FALSE)</f>
        <v>7.6000000000000005</v>
      </c>
      <c r="N140" s="2">
        <f t="shared" si="110"/>
        <v>-0.13409449380399927</v>
      </c>
      <c r="O140" s="2">
        <f t="shared" si="111"/>
        <v>9.886587652417822E-2</v>
      </c>
      <c r="P140" s="2">
        <f>(LN(F140)-LN(M140))/4</f>
        <v>-2.5610201388622911E-2</v>
      </c>
      <c r="Q140" s="15">
        <f>VLOOKUP(H140-J140,'Level Averages'!S:T,2,TRUE)</f>
        <v>0.25</v>
      </c>
      <c r="R140" s="9">
        <f>VLOOKUP(G140,'Positional Adjustments'!A:B,2,FALSE)</f>
        <v>0</v>
      </c>
      <c r="S140" s="8">
        <f t="shared" si="118"/>
        <v>0.25961841589119816</v>
      </c>
    </row>
    <row r="141" spans="1:19">
      <c r="A141" s="1" t="s">
        <v>87</v>
      </c>
      <c r="B141" s="1">
        <v>2013</v>
      </c>
      <c r="D141" s="2">
        <v>0.41099999999999998</v>
      </c>
      <c r="E141" s="2">
        <v>0.35599999999999998</v>
      </c>
      <c r="F141" s="2">
        <v>7.53</v>
      </c>
      <c r="G141" s="1" t="s">
        <v>44</v>
      </c>
      <c r="H141" s="1">
        <v>24</v>
      </c>
      <c r="I141" s="1" t="s">
        <v>12</v>
      </c>
      <c r="J141" s="1">
        <f>VLOOKUP(I141,'Level Averages'!A:E,4,FALSE)</f>
        <v>22.8</v>
      </c>
      <c r="K141" s="2">
        <f>VLOOKUP(I141,'Level Averages'!G:K,5,FALSE)</f>
        <v>0.32700000000000001</v>
      </c>
      <c r="L141" s="2">
        <f>VLOOKUP(I141,'Level Averages'!M:Q,5,FALSE)</f>
        <v>0.38300000000000001</v>
      </c>
      <c r="M141" s="2">
        <f>VLOOKUP(I141,'Level Averages'!V:Z,5,FALSE)</f>
        <v>7.5333333333333341</v>
      </c>
      <c r="N141" s="2">
        <f t="shared" si="110"/>
        <v>0.41153947847816591</v>
      </c>
      <c r="O141" s="2">
        <f t="shared" si="111"/>
        <v>-7.3104258328615557E-2</v>
      </c>
      <c r="P141" s="2">
        <f t="shared" ref="P141:P150" si="119">(LN(F141)-LN(M141))/2</f>
        <v>-2.2128789916431302E-4</v>
      </c>
      <c r="Q141" s="15">
        <f>VLOOKUP(H141-J141,'Level Averages'!S:T,2,TRUE)</f>
        <v>-0.125</v>
      </c>
      <c r="R141" s="9">
        <f>VLOOKUP(G141,'Positional Adjustments'!A:B,2,FALSE)</f>
        <v>-0.6</v>
      </c>
      <c r="S141" s="8">
        <f t="shared" si="118"/>
        <v>-1.0636565080487146</v>
      </c>
    </row>
    <row r="142" spans="1:19">
      <c r="A142" s="1" t="s">
        <v>87</v>
      </c>
      <c r="B142" s="1">
        <v>2012</v>
      </c>
      <c r="D142" s="2">
        <v>0.38</v>
      </c>
      <c r="E142" s="2">
        <v>0.374</v>
      </c>
      <c r="F142" s="2">
        <v>6.25</v>
      </c>
      <c r="G142" s="1" t="s">
        <v>43</v>
      </c>
      <c r="H142" s="1">
        <v>23</v>
      </c>
      <c r="I142" s="1" t="s">
        <v>12</v>
      </c>
      <c r="J142" s="1">
        <f>VLOOKUP(I142,'Level Averages'!A:E,4,FALSE)</f>
        <v>22.8</v>
      </c>
      <c r="K142" s="2">
        <f>VLOOKUP(I142,'Level Averages'!G:K,5,FALSE)</f>
        <v>0.32700000000000001</v>
      </c>
      <c r="L142" s="2">
        <f>VLOOKUP(I142,'Level Averages'!M:Q,5,FALSE)</f>
        <v>0.38300000000000001</v>
      </c>
      <c r="M142" s="2">
        <f>VLOOKUP(I142,'Level Averages'!V:Z,5,FALSE)</f>
        <v>7.5333333333333341</v>
      </c>
      <c r="N142" s="2">
        <f t="shared" si="110"/>
        <v>0.27037994728172038</v>
      </c>
      <c r="O142" s="2">
        <f t="shared" si="111"/>
        <v>-2.3779191766114094E-2</v>
      </c>
      <c r="P142" s="2">
        <f t="shared" si="119"/>
        <v>-9.337807693091027E-2</v>
      </c>
      <c r="Q142" s="15">
        <f>VLOOKUP(H142-J142,'Level Averages'!S:T,2,TRUE)</f>
        <v>0</v>
      </c>
      <c r="R142" s="9">
        <f>VLOOKUP(G142,'Positional Adjustments'!A:B,2,FALSE)</f>
        <v>0</v>
      </c>
      <c r="S142" s="8">
        <f t="shared" si="118"/>
        <v>-0.33997883244651655</v>
      </c>
    </row>
    <row r="143" spans="1:19">
      <c r="A143" s="1" t="s">
        <v>87</v>
      </c>
      <c r="B143" s="1">
        <v>2011</v>
      </c>
      <c r="D143" s="2">
        <v>0.32900000000000001</v>
      </c>
      <c r="E143" s="2">
        <v>0.314</v>
      </c>
      <c r="F143" s="2">
        <v>8.1</v>
      </c>
      <c r="G143" s="1" t="s">
        <v>43</v>
      </c>
      <c r="H143" s="1">
        <v>22</v>
      </c>
      <c r="I143" s="1" t="s">
        <v>14</v>
      </c>
      <c r="J143" s="1">
        <f>VLOOKUP(I143,'Level Averages'!A:E,4,FALSE)</f>
        <v>21.6</v>
      </c>
      <c r="K143" s="2">
        <f>VLOOKUP(I143,'Level Averages'!G:K,5,FALSE)</f>
        <v>0.32566666666666666</v>
      </c>
      <c r="L143" s="2">
        <f>VLOOKUP(I143,'Level Averages'!M:Q,5,FALSE)</f>
        <v>0.3746666666666667</v>
      </c>
      <c r="M143" s="2">
        <f>VLOOKUP(I143,'Level Averages'!V:Z,5,FALSE)</f>
        <v>7.7</v>
      </c>
      <c r="N143" s="2">
        <f t="shared" si="110"/>
        <v>1.833009730325803E-2</v>
      </c>
      <c r="O143" s="2">
        <f t="shared" si="111"/>
        <v>-0.17664375587727343</v>
      </c>
      <c r="P143" s="2">
        <f t="shared" si="119"/>
        <v>2.5321866409377503E-2</v>
      </c>
      <c r="Q143" s="15">
        <f>VLOOKUP(H143-J143,'Level Averages'!S:T,2,TRUE)</f>
        <v>-0.05</v>
      </c>
      <c r="R143" s="9">
        <f>VLOOKUP(G143,'Positional Adjustments'!A:B,2,FALSE)</f>
        <v>0</v>
      </c>
      <c r="S143" s="8">
        <f t="shared" si="118"/>
        <v>0.13363552498339293</v>
      </c>
    </row>
    <row r="144" spans="1:19">
      <c r="A144" s="22" t="s">
        <v>68</v>
      </c>
      <c r="B144" s="22">
        <v>2013</v>
      </c>
      <c r="C144" s="22"/>
      <c r="D144" s="21">
        <v>0.34100000000000003</v>
      </c>
      <c r="E144" s="21">
        <v>0.49099999999999999</v>
      </c>
      <c r="F144" s="21">
        <v>9.6999999999999993</v>
      </c>
      <c r="G144" s="22" t="s">
        <v>43</v>
      </c>
      <c r="H144" s="22">
        <v>21.8</v>
      </c>
      <c r="I144" s="22" t="s">
        <v>12</v>
      </c>
      <c r="J144" s="1">
        <f>VLOOKUP(I144,'Level Averages'!A:E,4,FALSE)</f>
        <v>22.8</v>
      </c>
      <c r="K144" s="2">
        <f>VLOOKUP(I144,'Level Averages'!G:K,5,FALSE)</f>
        <v>0.32700000000000001</v>
      </c>
      <c r="L144" s="2">
        <f>VLOOKUP(I144,'Level Averages'!M:Q,5,FALSE)</f>
        <v>0.38300000000000001</v>
      </c>
      <c r="M144" s="2">
        <f>VLOOKUP(I144,'Level Averages'!V:Z,5,FALSE)</f>
        <v>7.5333333333333341</v>
      </c>
      <c r="N144" s="2">
        <f t="shared" si="110"/>
        <v>7.5460151495274283E-2</v>
      </c>
      <c r="O144" s="2">
        <f t="shared" si="111"/>
        <v>0.24840913861387459</v>
      </c>
      <c r="P144" s="2">
        <f t="shared" si="119"/>
        <v>0.12639413394960308</v>
      </c>
      <c r="Q144" s="15">
        <f>VLOOKUP(H144-J144,'Level Averages'!S:T,2,TRUE)</f>
        <v>0.125</v>
      </c>
      <c r="R144" s="9">
        <f>VLOOKUP(G144,'Positional Adjustments'!A:B,2,FALSE)</f>
        <v>0</v>
      </c>
      <c r="S144" s="8">
        <f t="shared" si="118"/>
        <v>-7.2475156159545806E-2</v>
      </c>
    </row>
    <row r="145" spans="1:19">
      <c r="A145" s="22" t="s">
        <v>68</v>
      </c>
      <c r="B145" s="22">
        <v>2013</v>
      </c>
      <c r="C145" s="22"/>
      <c r="D145" s="21">
        <v>0.311</v>
      </c>
      <c r="E145" s="21">
        <v>0.33900000000000002</v>
      </c>
      <c r="F145" s="21">
        <v>7.7</v>
      </c>
      <c r="G145" s="22" t="s">
        <v>44</v>
      </c>
      <c r="H145" s="22">
        <v>21.8</v>
      </c>
      <c r="I145" s="22" t="s">
        <v>14</v>
      </c>
      <c r="J145" s="1">
        <f>VLOOKUP(I145,'Level Averages'!A:E,4,FALSE)</f>
        <v>21.6</v>
      </c>
      <c r="K145" s="2">
        <f>VLOOKUP(I145,'Level Averages'!G:K,5,FALSE)</f>
        <v>0.32566666666666666</v>
      </c>
      <c r="L145" s="2">
        <f>VLOOKUP(I145,'Level Averages'!M:Q,5,FALSE)</f>
        <v>0.3746666666666667</v>
      </c>
      <c r="M145" s="2">
        <f>VLOOKUP(I145,'Level Averages'!V:Z,5,FALSE)</f>
        <v>7.7</v>
      </c>
      <c r="N145" s="2">
        <f t="shared" si="110"/>
        <v>-8.2946612151789889E-2</v>
      </c>
      <c r="O145" s="2">
        <f t="shared" si="111"/>
        <v>-0.10003663440507637</v>
      </c>
      <c r="P145" s="2">
        <f t="shared" si="119"/>
        <v>0</v>
      </c>
      <c r="Q145" s="15">
        <f>VLOOKUP(H145-J145,'Level Averages'!S:T,2,TRUE)</f>
        <v>0</v>
      </c>
      <c r="R145" s="9">
        <f>VLOOKUP(G145,'Positional Adjustments'!A:B,2,FALSE)</f>
        <v>-0.6</v>
      </c>
      <c r="S145" s="8">
        <f t="shared" si="118"/>
        <v>-0.41701675344313371</v>
      </c>
    </row>
    <row r="146" spans="1:19">
      <c r="A146" s="22" t="s">
        <v>68</v>
      </c>
      <c r="B146" s="22">
        <v>2014</v>
      </c>
      <c r="C146" s="22"/>
      <c r="D146" s="21">
        <v>0.34899999999999998</v>
      </c>
      <c r="E146" s="21">
        <v>0.38500000000000001</v>
      </c>
      <c r="F146" s="21">
        <v>8.82</v>
      </c>
      <c r="G146" s="22" t="s">
        <v>43</v>
      </c>
      <c r="H146" s="22">
        <v>22.8</v>
      </c>
      <c r="I146" s="22" t="s">
        <v>12</v>
      </c>
      <c r="J146" s="1">
        <f>VLOOKUP(I146,'Level Averages'!A:E,4,FALSE)</f>
        <v>22.8</v>
      </c>
      <c r="K146" s="2">
        <f>VLOOKUP(I146,'Level Averages'!G:K,5,FALSE)</f>
        <v>0.32700000000000001</v>
      </c>
      <c r="L146" s="2">
        <f>VLOOKUP(I146,'Level Averages'!M:Q,5,FALSE)</f>
        <v>0.38300000000000001</v>
      </c>
      <c r="M146" s="2">
        <f>VLOOKUP(I146,'Level Averages'!V:Z,5,FALSE)</f>
        <v>7.5333333333333341</v>
      </c>
      <c r="N146" s="2">
        <f t="shared" ref="N146" si="120">(LN(D146)-LN(K146))*1.8</f>
        <v>0.11720115234931239</v>
      </c>
      <c r="O146" s="2">
        <f t="shared" ref="O146" si="121">LN(E146)-LN(L146)</f>
        <v>5.2083451071381903E-3</v>
      </c>
      <c r="P146" s="2">
        <f t="shared" ref="P146" si="122">(LN(F146)-LN(M146))/2</f>
        <v>7.8842126204284657E-2</v>
      </c>
      <c r="Q146" s="15">
        <f>VLOOKUP(H146-J146,'Level Averages'!S:T,2,TRUE)</f>
        <v>0</v>
      </c>
      <c r="R146" s="9">
        <f>VLOOKUP(G146,'Positional Adjustments'!A:B,2,FALSE)</f>
        <v>0</v>
      </c>
      <c r="S146" s="8">
        <f t="shared" ref="S146" si="123">-N146-O146+P146+Q146+R146</f>
        <v>-4.3567371252165921E-2</v>
      </c>
    </row>
    <row r="147" spans="1:19">
      <c r="A147" s="22" t="s">
        <v>107</v>
      </c>
      <c r="B147" s="22">
        <v>2014</v>
      </c>
      <c r="C147" s="22"/>
      <c r="D147" s="21">
        <v>0.33900000000000002</v>
      </c>
      <c r="E147" s="21">
        <v>0.34300000000000003</v>
      </c>
      <c r="F147" s="21">
        <v>7.45</v>
      </c>
      <c r="G147" s="22" t="s">
        <v>43</v>
      </c>
      <c r="H147" s="22">
        <v>20.100000000000001</v>
      </c>
      <c r="I147" s="22" t="s">
        <v>14</v>
      </c>
      <c r="J147" s="1">
        <f>VLOOKUP(I147,'Level Averages'!A:E,4,FALSE)</f>
        <v>21.6</v>
      </c>
      <c r="K147" s="2">
        <f>VLOOKUP(I147,'Level Averages'!G:K,5,FALSE)</f>
        <v>0.32566666666666666</v>
      </c>
      <c r="L147" s="2">
        <f>VLOOKUP(I147,'Level Averages'!M:Q,5,FALSE)</f>
        <v>0.3746666666666667</v>
      </c>
      <c r="M147" s="2">
        <f>VLOOKUP(I147,'Level Averages'!V:Z,5,FALSE)</f>
        <v>7.7</v>
      </c>
      <c r="N147" s="2">
        <f t="shared" si="110"/>
        <v>7.2226339210399323E-2</v>
      </c>
      <c r="O147" s="2">
        <f t="shared" si="111"/>
        <v>-8.8306294619586834E-2</v>
      </c>
      <c r="P147" s="2">
        <f t="shared" si="119"/>
        <v>-1.6503148234084941E-2</v>
      </c>
      <c r="Q147" s="15">
        <f>VLOOKUP(H147-J147,'Level Averages'!S:T,2,TRUE)</f>
        <v>0.25</v>
      </c>
      <c r="R147" s="9">
        <f>VLOOKUP(G147,'Positional Adjustments'!A:B,2,FALSE)</f>
        <v>0</v>
      </c>
      <c r="S147" s="8">
        <f t="shared" si="118"/>
        <v>0.24957680717510256</v>
      </c>
    </row>
    <row r="148" spans="1:19">
      <c r="A148" s="1" t="s">
        <v>97</v>
      </c>
      <c r="B148" s="1">
        <v>2013</v>
      </c>
      <c r="D148" s="2">
        <v>0.30099999999999999</v>
      </c>
      <c r="E148" s="2">
        <v>0.26300000000000001</v>
      </c>
      <c r="F148" s="2">
        <v>12.8</v>
      </c>
      <c r="G148" s="1" t="s">
        <v>44</v>
      </c>
      <c r="H148" s="1">
        <v>27.5</v>
      </c>
      <c r="I148" s="1" t="s">
        <v>17</v>
      </c>
      <c r="J148" s="1">
        <f>VLOOKUP(I148,'Level Averages'!A:E,4,FALSE)</f>
        <v>26.8</v>
      </c>
      <c r="K148" s="2">
        <f>VLOOKUP(I148,'Level Averages'!G:K,5,FALSE)</f>
        <v>0.32833333333333331</v>
      </c>
      <c r="L148" s="2">
        <f>VLOOKUP(I148,'Level Averages'!M:Q,5,FALSE)</f>
        <v>0.39100000000000001</v>
      </c>
      <c r="M148" s="2">
        <f>VLOOKUP(I148,'Level Averages'!V:Z,5,FALSE)</f>
        <v>7.6000000000000005</v>
      </c>
      <c r="N148" s="2">
        <f t="shared" si="110"/>
        <v>-0.15645435795918647</v>
      </c>
      <c r="O148" s="2">
        <f t="shared" si="111"/>
        <v>-0.39655352780760134</v>
      </c>
      <c r="P148" s="2">
        <f t="shared" si="119"/>
        <v>0.26064846181664292</v>
      </c>
      <c r="Q148" s="15">
        <f>VLOOKUP(H148-J148,'Level Averages'!S:T,2,TRUE)</f>
        <v>-0.05</v>
      </c>
      <c r="R148" s="9">
        <f>VLOOKUP(G148,'Positional Adjustments'!A:B,2,FALSE)</f>
        <v>-0.6</v>
      </c>
      <c r="S148" s="8">
        <f t="shared" si="118"/>
        <v>0.16365634758343073</v>
      </c>
    </row>
    <row r="149" spans="1:19">
      <c r="A149" s="1" t="s">
        <v>97</v>
      </c>
      <c r="B149" s="1">
        <v>2011</v>
      </c>
      <c r="D149" s="2">
        <v>0.28199999999999997</v>
      </c>
      <c r="E149" s="2">
        <v>0.34200000000000003</v>
      </c>
      <c r="F149" s="2">
        <v>9.8699999999999992</v>
      </c>
      <c r="G149" s="1" t="s">
        <v>44</v>
      </c>
      <c r="H149" s="1">
        <v>25.5</v>
      </c>
      <c r="I149" s="1" t="s">
        <v>17</v>
      </c>
      <c r="J149" s="1">
        <f>VLOOKUP(I149,'Level Averages'!A:E,4,FALSE)</f>
        <v>26.8</v>
      </c>
      <c r="K149" s="2">
        <f>VLOOKUP(I149,'Level Averages'!G:K,5,FALSE)</f>
        <v>0.32833333333333331</v>
      </c>
      <c r="L149" s="2">
        <f>VLOOKUP(I149,'Level Averages'!M:Q,5,FALSE)</f>
        <v>0.39100000000000001</v>
      </c>
      <c r="M149" s="2">
        <f>VLOOKUP(I149,'Level Averages'!V:Z,5,FALSE)</f>
        <v>7.6000000000000005</v>
      </c>
      <c r="N149" s="2">
        <f t="shared" si="110"/>
        <v>-0.27382010681855851</v>
      </c>
      <c r="O149" s="2">
        <f t="shared" si="111"/>
        <v>-0.13389682292276062</v>
      </c>
      <c r="P149" s="2">
        <f t="shared" si="119"/>
        <v>0.13067580307655224</v>
      </c>
      <c r="Q149" s="15">
        <f>VLOOKUP(H149-J149,'Level Averages'!S:T,2,TRUE)</f>
        <v>0.25</v>
      </c>
      <c r="R149" s="9">
        <f>VLOOKUP(G149,'Positional Adjustments'!A:B,2,FALSE)</f>
        <v>-0.6</v>
      </c>
      <c r="S149" s="8">
        <f>(-N149-O149+P149+Q149+R149)/2</f>
        <v>9.4196366408935694E-2</v>
      </c>
    </row>
    <row r="150" spans="1:19">
      <c r="A150" s="1" t="s">
        <v>97</v>
      </c>
      <c r="B150" s="1">
        <v>2011</v>
      </c>
      <c r="D150" s="2">
        <v>0.24099999999999999</v>
      </c>
      <c r="E150" s="2">
        <v>0.188</v>
      </c>
      <c r="F150" s="2">
        <v>9.5299999999999994</v>
      </c>
      <c r="G150" s="1" t="s">
        <v>44</v>
      </c>
      <c r="H150" s="1">
        <v>25.5</v>
      </c>
      <c r="I150" s="1" t="s">
        <v>16</v>
      </c>
      <c r="J150" s="1">
        <f>VLOOKUP(I150,'Level Averages'!A:E,4,FALSE)</f>
        <v>24.3</v>
      </c>
      <c r="K150" s="2">
        <f>VLOOKUP(I150,'Level Averages'!G:K,5,FALSE)</f>
        <v>0.32966666666666666</v>
      </c>
      <c r="L150" s="2">
        <f>VLOOKUP(I150,'Level Averages'!M:Q,5,FALSE)</f>
        <v>0.39133333333333331</v>
      </c>
      <c r="M150" s="2">
        <f>VLOOKUP(I150,'Level Averages'!V:Z,5,FALSE)</f>
        <v>7.6000000000000005</v>
      </c>
      <c r="N150" s="2">
        <f t="shared" si="110"/>
        <v>-0.56391319703510556</v>
      </c>
      <c r="O150" s="2">
        <f t="shared" si="111"/>
        <v>-0.73311774888998282</v>
      </c>
      <c r="P150" s="2">
        <f t="shared" si="119"/>
        <v>0.11314823518691264</v>
      </c>
      <c r="Q150" s="15">
        <f>VLOOKUP(H150-J150,'Level Averages'!S:T,2,TRUE)</f>
        <v>-0.125</v>
      </c>
      <c r="R150" s="9">
        <f>VLOOKUP(G150,'Positional Adjustments'!A:B,2,FALSE)</f>
        <v>-0.6</v>
      </c>
      <c r="S150" s="8">
        <f>(-N150-O150+P150+Q150+R150)/2</f>
        <v>0.34258959055600052</v>
      </c>
    </row>
    <row r="151" spans="1:19">
      <c r="A151" s="22" t="s">
        <v>61</v>
      </c>
      <c r="B151" s="22">
        <v>2013</v>
      </c>
      <c r="C151" s="22"/>
      <c r="D151" s="21">
        <v>0.35</v>
      </c>
      <c r="E151" s="21">
        <v>0.39800000000000002</v>
      </c>
      <c r="F151" s="21">
        <v>4.5</v>
      </c>
      <c r="G151" s="22" t="s">
        <v>43</v>
      </c>
      <c r="H151" s="22">
        <v>22.7</v>
      </c>
      <c r="I151" s="22" t="s">
        <v>12</v>
      </c>
      <c r="J151" s="1">
        <f>VLOOKUP(I151,'Level Averages'!A:E,4,FALSE)</f>
        <v>22.8</v>
      </c>
      <c r="K151" s="2">
        <f>VLOOKUP(I151,'Level Averages'!G:K,5,FALSE)</f>
        <v>0.32700000000000001</v>
      </c>
      <c r="L151" s="2">
        <f>VLOOKUP(I151,'Level Averages'!M:Q,5,FALSE)</f>
        <v>0.38300000000000001</v>
      </c>
      <c r="M151" s="2">
        <f>VLOOKUP(I151,'Level Averages'!V:Z,5,FALSE)</f>
        <v>7.5333333333333341</v>
      </c>
      <c r="N151" s="2">
        <f t="shared" si="110"/>
        <v>0.12235137045517033</v>
      </c>
      <c r="O151" s="2">
        <f t="shared" si="111"/>
        <v>3.8417016103791779E-2</v>
      </c>
      <c r="P151" s="2">
        <f>(LN(F151)-LN(M151))/4</f>
        <v>-0.12881505520846415</v>
      </c>
      <c r="Q151" s="15">
        <f>VLOOKUP(H151-J151,'Level Averages'!S:T,2,TRUE)</f>
        <v>0.05</v>
      </c>
      <c r="R151" s="9">
        <f>VLOOKUP(G151,'Positional Adjustments'!A:B,2,FALSE)</f>
        <v>0</v>
      </c>
      <c r="S151" s="8">
        <f t="shared" ref="S151:S157" si="124">-N151-O151+P151+Q151+R151</f>
        <v>-0.23958344176742624</v>
      </c>
    </row>
    <row r="152" spans="1:19">
      <c r="A152" s="22" t="s">
        <v>75</v>
      </c>
      <c r="B152" s="22">
        <v>2013</v>
      </c>
      <c r="C152" s="22"/>
      <c r="D152" s="21">
        <v>0.34699999999999998</v>
      </c>
      <c r="E152" s="21">
        <v>0.436</v>
      </c>
      <c r="F152" s="21">
        <v>5.27</v>
      </c>
      <c r="G152" s="22" t="s">
        <v>44</v>
      </c>
      <c r="H152" s="22">
        <v>23.7</v>
      </c>
      <c r="I152" s="22" t="s">
        <v>12</v>
      </c>
      <c r="J152" s="1">
        <f>VLOOKUP(I152,'Level Averages'!A:E,4,FALSE)</f>
        <v>22.8</v>
      </c>
      <c r="K152" s="2">
        <f>VLOOKUP(I152,'Level Averages'!G:K,5,FALSE)</f>
        <v>0.32700000000000001</v>
      </c>
      <c r="L152" s="2">
        <f>VLOOKUP(I152,'Level Averages'!M:Q,5,FALSE)</f>
        <v>0.38300000000000001</v>
      </c>
      <c r="M152" s="2">
        <f>VLOOKUP(I152,'Level Averages'!V:Z,5,FALSE)</f>
        <v>7.5333333333333341</v>
      </c>
      <c r="N152" s="2">
        <f t="shared" si="110"/>
        <v>0.1068562962892901</v>
      </c>
      <c r="O152" s="2">
        <f t="shared" si="111"/>
        <v>0.12960725416838836</v>
      </c>
      <c r="P152" s="2">
        <f t="shared" ref="P152:P170" si="125">(LN(F152)-LN(M152))/2</f>
        <v>-0.17865362752842995</v>
      </c>
      <c r="Q152" s="15">
        <f>VLOOKUP(H152-J152,'Level Averages'!S:T,2,TRUE)</f>
        <v>-0.05</v>
      </c>
      <c r="R152" s="9">
        <f>VLOOKUP(G152,'Positional Adjustments'!A:B,2,FALSE)</f>
        <v>-0.6</v>
      </c>
      <c r="S152" s="8">
        <f t="shared" si="124"/>
        <v>-1.0651171779861084</v>
      </c>
    </row>
    <row r="153" spans="1:19">
      <c r="A153" s="22" t="s">
        <v>75</v>
      </c>
      <c r="B153" s="22">
        <v>2011</v>
      </c>
      <c r="C153" s="22"/>
      <c r="D153" s="21">
        <v>0.34499999999999997</v>
      </c>
      <c r="E153" s="21">
        <v>0.47399999999999998</v>
      </c>
      <c r="F153" s="21">
        <v>8.1999999999999993</v>
      </c>
      <c r="G153" s="22" t="s">
        <v>44</v>
      </c>
      <c r="H153" s="22">
        <v>21.7</v>
      </c>
      <c r="I153" s="22" t="s">
        <v>14</v>
      </c>
      <c r="J153" s="1">
        <f>VLOOKUP(I153,'Level Averages'!A:E,4,FALSE)</f>
        <v>21.6</v>
      </c>
      <c r="K153" s="2">
        <f>VLOOKUP(I153,'Level Averages'!G:K,5,FALSE)</f>
        <v>0.32566666666666666</v>
      </c>
      <c r="L153" s="2">
        <f>VLOOKUP(I153,'Level Averages'!M:Q,5,FALSE)</f>
        <v>0.3746666666666667</v>
      </c>
      <c r="M153" s="2">
        <f>VLOOKUP(I153,'Level Averages'!V:Z,5,FALSE)</f>
        <v>7.7</v>
      </c>
      <c r="N153" s="2">
        <f t="shared" si="110"/>
        <v>0.10380609658203617</v>
      </c>
      <c r="O153" s="2">
        <f t="shared" si="111"/>
        <v>0.2351705799095497</v>
      </c>
      <c r="P153" s="2">
        <f t="shared" si="125"/>
        <v>3.1456912705284612E-2</v>
      </c>
      <c r="Q153" s="15">
        <f>VLOOKUP(H153-J153,'Level Averages'!S:T,2,TRUE)</f>
        <v>0</v>
      </c>
      <c r="R153" s="9">
        <f>VLOOKUP(G153,'Positional Adjustments'!A:B,2,FALSE)</f>
        <v>-0.6</v>
      </c>
      <c r="S153" s="8">
        <f t="shared" si="124"/>
        <v>-0.90751976378630128</v>
      </c>
    </row>
    <row r="154" spans="1:19">
      <c r="A154" s="22" t="s">
        <v>80</v>
      </c>
      <c r="B154" s="22">
        <v>2013</v>
      </c>
      <c r="C154" s="22"/>
      <c r="D154" s="21">
        <v>0.22700000000000001</v>
      </c>
      <c r="E154" s="21">
        <v>0.26700000000000002</v>
      </c>
      <c r="F154" s="21">
        <v>10.09</v>
      </c>
      <c r="G154" s="22" t="s">
        <v>44</v>
      </c>
      <c r="H154" s="22">
        <v>25.9</v>
      </c>
      <c r="I154" s="22" t="s">
        <v>17</v>
      </c>
      <c r="J154" s="1">
        <f>VLOOKUP(I154,'Level Averages'!A:E,4,FALSE)</f>
        <v>26.8</v>
      </c>
      <c r="K154" s="2">
        <f>VLOOKUP(I154,'Level Averages'!G:K,5,FALSE)</f>
        <v>0.32833333333333331</v>
      </c>
      <c r="L154" s="2">
        <f>VLOOKUP(I154,'Level Averages'!M:Q,5,FALSE)</f>
        <v>0.39100000000000001</v>
      </c>
      <c r="M154" s="2">
        <f>VLOOKUP(I154,'Level Averages'!V:Z,5,FALSE)</f>
        <v>7.6000000000000005</v>
      </c>
      <c r="N154" s="2">
        <f t="shared" si="110"/>
        <v>-0.66434280304063775</v>
      </c>
      <c r="O154" s="2">
        <f t="shared" si="111"/>
        <v>-0.38145890158511619</v>
      </c>
      <c r="P154" s="2">
        <f t="shared" si="125"/>
        <v>0.141698293536616</v>
      </c>
      <c r="Q154" s="15">
        <f>VLOOKUP(H154-J154,'Level Averages'!S:T,2,TRUE)</f>
        <v>0.125</v>
      </c>
      <c r="R154" s="9">
        <f>VLOOKUP(G154,'Positional Adjustments'!A:B,2,FALSE)</f>
        <v>-0.6</v>
      </c>
      <c r="S154" s="8">
        <f t="shared" si="124"/>
        <v>0.71249999816236997</v>
      </c>
    </row>
    <row r="155" spans="1:19">
      <c r="A155" s="22" t="s">
        <v>80</v>
      </c>
      <c r="B155" s="22">
        <v>2012</v>
      </c>
      <c r="C155" s="22"/>
      <c r="D155" s="21">
        <v>0.26</v>
      </c>
      <c r="E155" s="21">
        <v>0.316</v>
      </c>
      <c r="F155" s="21">
        <v>8.5399999999999991</v>
      </c>
      <c r="G155" s="22" t="s">
        <v>44</v>
      </c>
      <c r="H155" s="22">
        <v>24.9</v>
      </c>
      <c r="I155" s="22" t="s">
        <v>16</v>
      </c>
      <c r="J155" s="1">
        <f>VLOOKUP(I155,'Level Averages'!A:E,4,FALSE)</f>
        <v>24.3</v>
      </c>
      <c r="K155" s="2">
        <f>VLOOKUP(I155,'Level Averages'!G:K,5,FALSE)</f>
        <v>0.32966666666666666</v>
      </c>
      <c r="L155" s="2">
        <f>VLOOKUP(I155,'Level Averages'!M:Q,5,FALSE)</f>
        <v>0.39133333333333331</v>
      </c>
      <c r="M155" s="2">
        <f>VLOOKUP(I155,'Level Averages'!V:Z,5,FALSE)</f>
        <v>7.6000000000000005</v>
      </c>
      <c r="N155" s="2">
        <f t="shared" si="110"/>
        <v>-0.42732074149033444</v>
      </c>
      <c r="O155" s="2">
        <f t="shared" si="111"/>
        <v>-0.21381749813301998</v>
      </c>
      <c r="P155" s="2">
        <f t="shared" si="125"/>
        <v>5.8306380254096402E-2</v>
      </c>
      <c r="Q155" s="15">
        <f>VLOOKUP(H155-J155,'Level Averages'!S:T,2,TRUE)</f>
        <v>-0.05</v>
      </c>
      <c r="R155" s="9">
        <f>VLOOKUP(G155,'Positional Adjustments'!A:B,2,FALSE)</f>
        <v>-0.6</v>
      </c>
      <c r="S155" s="8">
        <f t="shared" si="124"/>
        <v>4.9444619877450857E-2</v>
      </c>
    </row>
    <row r="156" spans="1:19">
      <c r="A156" s="22" t="s">
        <v>80</v>
      </c>
      <c r="B156" s="22">
        <v>2011</v>
      </c>
      <c r="C156" s="22"/>
      <c r="D156" s="21">
        <v>0.24099999999999999</v>
      </c>
      <c r="E156" s="21">
        <v>0.29099999999999998</v>
      </c>
      <c r="F156" s="21">
        <v>9.26</v>
      </c>
      <c r="G156" s="22" t="s">
        <v>44</v>
      </c>
      <c r="H156" s="22">
        <v>23.9</v>
      </c>
      <c r="I156" s="22" t="s">
        <v>12</v>
      </c>
      <c r="J156" s="1">
        <f>VLOOKUP(I156,'Level Averages'!A:E,4,FALSE)</f>
        <v>22.8</v>
      </c>
      <c r="K156" s="2">
        <f>VLOOKUP(I156,'Level Averages'!G:K,5,FALSE)</f>
        <v>0.32700000000000001</v>
      </c>
      <c r="L156" s="2">
        <f>VLOOKUP(I156,'Level Averages'!M:Q,5,FALSE)</f>
        <v>0.38300000000000001</v>
      </c>
      <c r="M156" s="2">
        <f>VLOOKUP(I156,'Level Averages'!V:Z,5,FALSE)</f>
        <v>7.5333333333333341</v>
      </c>
      <c r="N156" s="2">
        <f t="shared" si="110"/>
        <v>-0.54929382733187726</v>
      </c>
      <c r="O156" s="2">
        <f t="shared" si="111"/>
        <v>-0.27471172200915361</v>
      </c>
      <c r="P156" s="2">
        <f t="shared" si="125"/>
        <v>0.10318321552397869</v>
      </c>
      <c r="Q156" s="15">
        <f>VLOOKUP(H156-J156,'Level Averages'!S:T,2,TRUE)</f>
        <v>-0.125</v>
      </c>
      <c r="R156" s="9">
        <f>VLOOKUP(G156,'Positional Adjustments'!A:B,2,FALSE)</f>
        <v>-0.6</v>
      </c>
      <c r="S156" s="8">
        <f t="shared" si="124"/>
        <v>0.20218876486500958</v>
      </c>
    </row>
    <row r="157" spans="1:19">
      <c r="A157" s="1" t="s">
        <v>96</v>
      </c>
      <c r="B157" s="1">
        <v>2013</v>
      </c>
      <c r="D157" s="2">
        <v>0.43</v>
      </c>
      <c r="E157" s="2">
        <v>0.58099999999999996</v>
      </c>
      <c r="F157" s="2">
        <v>9</v>
      </c>
      <c r="G157" s="1" t="s">
        <v>44</v>
      </c>
      <c r="H157" s="1">
        <v>25.6</v>
      </c>
      <c r="I157" s="1" t="s">
        <v>17</v>
      </c>
      <c r="J157" s="1">
        <f>VLOOKUP(I157,'Level Averages'!A:E,4,FALSE)</f>
        <v>26.8</v>
      </c>
      <c r="K157" s="2">
        <f>VLOOKUP(I157,'Level Averages'!G:K,5,FALSE)</f>
        <v>0.32833333333333331</v>
      </c>
      <c r="L157" s="2">
        <f>VLOOKUP(I157,'Level Averages'!M:Q,5,FALSE)</f>
        <v>0.39100000000000001</v>
      </c>
      <c r="M157" s="2">
        <f>VLOOKUP(I157,'Level Averages'!V:Z,5,FALSE)</f>
        <v>7.6000000000000005</v>
      </c>
      <c r="N157" s="2">
        <f t="shared" si="110"/>
        <v>0.48556054113053193</v>
      </c>
      <c r="O157" s="2">
        <f t="shared" si="111"/>
        <v>0.39604319686654532</v>
      </c>
      <c r="P157" s="2">
        <f t="shared" si="125"/>
        <v>8.4538165021966982E-2</v>
      </c>
      <c r="Q157" s="15">
        <f>VLOOKUP(H157-J157,'Level Averages'!S:T,2,TRUE)</f>
        <v>0.25</v>
      </c>
      <c r="R157" s="9">
        <f>VLOOKUP(G157,'Positional Adjustments'!A:B,2,FALSE)</f>
        <v>-0.6</v>
      </c>
      <c r="S157" s="8">
        <f t="shared" si="124"/>
        <v>-1.1470655729751102</v>
      </c>
    </row>
    <row r="158" spans="1:19">
      <c r="A158" s="1" t="s">
        <v>96</v>
      </c>
      <c r="B158" s="1">
        <v>2013</v>
      </c>
      <c r="D158" s="2">
        <v>0.42599999999999999</v>
      </c>
      <c r="E158" s="2">
        <v>0.61799999999999999</v>
      </c>
      <c r="F158" s="2">
        <v>12.5</v>
      </c>
      <c r="G158" s="1" t="s">
        <v>44</v>
      </c>
      <c r="H158" s="1">
        <v>25.6</v>
      </c>
      <c r="I158" s="1" t="s">
        <v>16</v>
      </c>
      <c r="J158" s="1">
        <f>VLOOKUP(I158,'Level Averages'!A:E,4,FALSE)</f>
        <v>24.3</v>
      </c>
      <c r="K158" s="2">
        <f>VLOOKUP(I158,'Level Averages'!G:K,5,FALSE)</f>
        <v>0.32966666666666666</v>
      </c>
      <c r="L158" s="2">
        <f>VLOOKUP(I158,'Level Averages'!M:Q,5,FALSE)</f>
        <v>0.39133333333333331</v>
      </c>
      <c r="M158" s="2">
        <f>VLOOKUP(I158,'Level Averages'!V:Z,5,FALSE)</f>
        <v>7.6000000000000005</v>
      </c>
      <c r="N158" s="2">
        <f t="shared" si="110"/>
        <v>0.46144314596658226</v>
      </c>
      <c r="O158" s="2">
        <f t="shared" si="111"/>
        <v>0.45692874573775871</v>
      </c>
      <c r="P158" s="2">
        <f t="shared" si="125"/>
        <v>0.24879019850798501</v>
      </c>
      <c r="Q158" s="15">
        <f>VLOOKUP(H158-J158,'Level Averages'!S:T,2,TRUE)</f>
        <v>-0.125</v>
      </c>
      <c r="R158" s="9">
        <f>VLOOKUP(G158,'Positional Adjustments'!A:B,2,FALSE)</f>
        <v>-0.6</v>
      </c>
      <c r="S158" s="8">
        <f>(-N158-O158+P158+Q158+R158)/2</f>
        <v>-0.69729084659817797</v>
      </c>
    </row>
    <row r="159" spans="1:19">
      <c r="A159" s="1" t="s">
        <v>96</v>
      </c>
      <c r="B159" s="1">
        <v>2012</v>
      </c>
      <c r="D159" s="2">
        <v>0.317</v>
      </c>
      <c r="E159" s="2">
        <v>0.30499999999999999</v>
      </c>
      <c r="F159" s="2">
        <v>10.64</v>
      </c>
      <c r="G159" s="1" t="s">
        <v>44</v>
      </c>
      <c r="H159" s="1">
        <v>24.6</v>
      </c>
      <c r="I159" s="1" t="s">
        <v>16</v>
      </c>
      <c r="J159" s="1">
        <f>VLOOKUP(I159,'Level Averages'!A:E,4,FALSE)</f>
        <v>24.3</v>
      </c>
      <c r="K159" s="2">
        <f>VLOOKUP(I159,'Level Averages'!G:K,5,FALSE)</f>
        <v>0.32966666666666666</v>
      </c>
      <c r="L159" s="2">
        <f>VLOOKUP(I159,'Level Averages'!M:Q,5,FALSE)</f>
        <v>0.39133333333333331</v>
      </c>
      <c r="M159" s="2">
        <f>VLOOKUP(I159,'Level Averages'!V:Z,5,FALSE)</f>
        <v>7.6000000000000005</v>
      </c>
      <c r="N159" s="2">
        <f t="shared" si="110"/>
        <v>-7.0524484339179558E-2</v>
      </c>
      <c r="O159" s="2">
        <f t="shared" si="111"/>
        <v>-0.24924793511252041</v>
      </c>
      <c r="P159" s="2">
        <f t="shared" si="125"/>
        <v>0.16823611831060648</v>
      </c>
      <c r="Q159" s="15">
        <f>VLOOKUP(H159-J159,'Level Averages'!S:T,2,TRUE)</f>
        <v>-0.05</v>
      </c>
      <c r="R159" s="9">
        <f>VLOOKUP(G159,'Positional Adjustments'!A:B,2,FALSE)</f>
        <v>-0.6</v>
      </c>
      <c r="S159" s="8">
        <f>(-N159-O159+P159+Q159+R159)/2</f>
        <v>-8.0995731118846753E-2</v>
      </c>
    </row>
    <row r="160" spans="1:19">
      <c r="A160" s="1" t="s">
        <v>96</v>
      </c>
      <c r="B160" s="1">
        <v>2011</v>
      </c>
      <c r="D160" s="2">
        <v>0.33300000000000002</v>
      </c>
      <c r="E160" s="2">
        <v>0.32500000000000001</v>
      </c>
      <c r="F160" s="2">
        <v>9.6999999999999993</v>
      </c>
      <c r="G160" s="1" t="s">
        <v>44</v>
      </c>
      <c r="H160" s="1">
        <v>23.6</v>
      </c>
      <c r="I160" s="1" t="s">
        <v>16</v>
      </c>
      <c r="J160" s="1">
        <f>VLOOKUP(I160,'Level Averages'!A:E,4,FALSE)</f>
        <v>24.3</v>
      </c>
      <c r="K160" s="2">
        <f>VLOOKUP(I160,'Level Averages'!G:K,5,FALSE)</f>
        <v>0.32966666666666666</v>
      </c>
      <c r="L160" s="2">
        <f>VLOOKUP(I160,'Level Averages'!M:Q,5,FALSE)</f>
        <v>0.39133333333333331</v>
      </c>
      <c r="M160" s="2">
        <f>VLOOKUP(I160,'Level Averages'!V:Z,5,FALSE)</f>
        <v>7.6000000000000005</v>
      </c>
      <c r="N160" s="2">
        <f t="shared" si="110"/>
        <v>1.8108804646514542E-2</v>
      </c>
      <c r="O160" s="2">
        <f t="shared" si="111"/>
        <v>-0.18573452939019452</v>
      </c>
      <c r="P160" s="2">
        <f t="shared" si="125"/>
        <v>0.12198881910852566</v>
      </c>
      <c r="Q160" s="15">
        <f>VLOOKUP(H160-J160,'Level Averages'!S:T,2,TRUE)</f>
        <v>0.05</v>
      </c>
      <c r="R160" s="9">
        <f>VLOOKUP(G160,'Positional Adjustments'!A:B,2,FALSE)</f>
        <v>-0.6</v>
      </c>
      <c r="S160" s="8">
        <f>(-N160-O160+P160+Q160+R160)/2</f>
        <v>-0.13019272807389717</v>
      </c>
    </row>
    <row r="161" spans="1:19">
      <c r="A161" s="1" t="s">
        <v>96</v>
      </c>
      <c r="B161" s="1">
        <v>2011</v>
      </c>
      <c r="D161" s="2">
        <v>0.18</v>
      </c>
      <c r="E161" s="2">
        <v>0.191</v>
      </c>
      <c r="F161" s="2">
        <v>12.86</v>
      </c>
      <c r="G161" s="1" t="s">
        <v>44</v>
      </c>
      <c r="H161" s="1">
        <v>23.6</v>
      </c>
      <c r="I161" s="1" t="s">
        <v>12</v>
      </c>
      <c r="J161" s="1">
        <f>VLOOKUP(I161,'Level Averages'!A:E,4,FALSE)</f>
        <v>22.8</v>
      </c>
      <c r="K161" s="2">
        <f>VLOOKUP(I161,'Level Averages'!G:K,5,FALSE)</f>
        <v>0.32700000000000001</v>
      </c>
      <c r="L161" s="2">
        <f>VLOOKUP(I161,'Level Averages'!M:Q,5,FALSE)</f>
        <v>0.38300000000000001</v>
      </c>
      <c r="M161" s="2">
        <f>VLOOKUP(I161,'Level Averages'!V:Z,5,FALSE)</f>
        <v>7.5333333333333341</v>
      </c>
      <c r="N161" s="2">
        <f t="shared" si="110"/>
        <v>-1.0746059760126776</v>
      </c>
      <c r="O161" s="2">
        <f t="shared" si="111"/>
        <v>-0.6957615611340161</v>
      </c>
      <c r="P161" s="2">
        <f t="shared" si="125"/>
        <v>0.26739205059967119</v>
      </c>
      <c r="Q161" s="15">
        <f>VLOOKUP(H161-J161,'Level Averages'!S:T,2,TRUE)</f>
        <v>-0.05</v>
      </c>
      <c r="R161" s="9">
        <f>VLOOKUP(G161,'Positional Adjustments'!A:B,2,FALSE)</f>
        <v>-0.6</v>
      </c>
      <c r="S161" s="8">
        <f>(-N161-O161+P161+Q161+R161)/2</f>
        <v>0.69387979387318244</v>
      </c>
    </row>
    <row r="162" spans="1:19">
      <c r="A162" s="22" t="s">
        <v>73</v>
      </c>
      <c r="B162" s="22">
        <v>2013</v>
      </c>
      <c r="C162" s="22"/>
      <c r="D162" s="21">
        <v>0.371</v>
      </c>
      <c r="E162" s="21">
        <v>0.44</v>
      </c>
      <c r="F162" s="21">
        <v>7.71</v>
      </c>
      <c r="G162" s="22" t="s">
        <v>44</v>
      </c>
      <c r="H162" s="22">
        <v>24.6</v>
      </c>
      <c r="I162" s="22" t="s">
        <v>12</v>
      </c>
      <c r="J162" s="1">
        <f>VLOOKUP(I162,'Level Averages'!A:E,4,FALSE)</f>
        <v>22.8</v>
      </c>
      <c r="K162" s="2">
        <f>VLOOKUP(I162,'Level Averages'!G:K,5,FALSE)</f>
        <v>0.32700000000000001</v>
      </c>
      <c r="L162" s="2">
        <f>VLOOKUP(I162,'Level Averages'!M:Q,5,FALSE)</f>
        <v>0.38300000000000001</v>
      </c>
      <c r="M162" s="2">
        <f>VLOOKUP(I162,'Level Averages'!V:Z,5,FALSE)</f>
        <v>7.5333333333333341</v>
      </c>
      <c r="N162" s="2">
        <f t="shared" si="110"/>
        <v>0.22723540507832693</v>
      </c>
      <c r="O162" s="2">
        <f t="shared" si="111"/>
        <v>0.13873973773166082</v>
      </c>
      <c r="P162" s="2">
        <f t="shared" si="125"/>
        <v>1.1590284982553767E-2</v>
      </c>
      <c r="Q162" s="15">
        <f>VLOOKUP(H162-J162,'Level Averages'!S:T,2,TRUE)</f>
        <v>-0.125</v>
      </c>
      <c r="R162" s="9">
        <f>VLOOKUP(G162,'Positional Adjustments'!A:B,2,FALSE)</f>
        <v>-0.6</v>
      </c>
      <c r="S162" s="8">
        <f>-N162-O162+P162+Q162+R162</f>
        <v>-1.0793848578274341</v>
      </c>
    </row>
    <row r="163" spans="1:19">
      <c r="A163" s="22" t="s">
        <v>73</v>
      </c>
      <c r="B163" s="22">
        <v>2012</v>
      </c>
      <c r="C163" s="22"/>
      <c r="D163" s="21">
        <v>0.34100000000000003</v>
      </c>
      <c r="E163" s="21">
        <v>0.36699999999999999</v>
      </c>
      <c r="F163" s="21">
        <v>7.8</v>
      </c>
      <c r="G163" s="22" t="s">
        <v>44</v>
      </c>
      <c r="H163" s="22">
        <v>23.6</v>
      </c>
      <c r="I163" s="22" t="s">
        <v>12</v>
      </c>
      <c r="J163" s="1">
        <f>VLOOKUP(I163,'Level Averages'!A:E,4,FALSE)</f>
        <v>22.8</v>
      </c>
      <c r="K163" s="2">
        <f>VLOOKUP(I163,'Level Averages'!G:K,5,FALSE)</f>
        <v>0.32700000000000001</v>
      </c>
      <c r="L163" s="2">
        <f>VLOOKUP(I163,'Level Averages'!M:Q,5,FALSE)</f>
        <v>0.38300000000000001</v>
      </c>
      <c r="M163" s="2">
        <f>VLOOKUP(I163,'Level Averages'!V:Z,5,FALSE)</f>
        <v>7.5333333333333341</v>
      </c>
      <c r="N163" s="2">
        <f t="shared" si="110"/>
        <v>7.5460151495274283E-2</v>
      </c>
      <c r="O163" s="2">
        <f t="shared" si="111"/>
        <v>-4.2673141126075786E-2</v>
      </c>
      <c r="P163" s="2">
        <f t="shared" si="125"/>
        <v>1.7393058042707743E-2</v>
      </c>
      <c r="Q163" s="15">
        <f>VLOOKUP(H163-J163,'Level Averages'!S:T,2,TRUE)</f>
        <v>-0.05</v>
      </c>
      <c r="R163" s="9">
        <f>VLOOKUP(G163,'Positional Adjustments'!A:B,2,FALSE)</f>
        <v>-0.6</v>
      </c>
      <c r="S163" s="8">
        <f>(-N163-O163+P163+Q163+R163)/2</f>
        <v>-0.33269697616324534</v>
      </c>
    </row>
    <row r="164" spans="1:19">
      <c r="A164" s="22" t="s">
        <v>73</v>
      </c>
      <c r="B164" s="22">
        <v>2012</v>
      </c>
      <c r="C164" s="22"/>
      <c r="D164" s="21">
        <v>0.35699999999999998</v>
      </c>
      <c r="E164" s="21">
        <v>0.35499999999999998</v>
      </c>
      <c r="F164" s="21">
        <v>7.27</v>
      </c>
      <c r="G164" s="22" t="s">
        <v>44</v>
      </c>
      <c r="H164" s="22">
        <v>23.6</v>
      </c>
      <c r="I164" s="22" t="s">
        <v>14</v>
      </c>
      <c r="J164" s="1">
        <f>VLOOKUP(I164,'Level Averages'!A:E,4,FALSE)</f>
        <v>21.6</v>
      </c>
      <c r="K164" s="2">
        <f>VLOOKUP(I164,'Level Averages'!G:K,5,FALSE)</f>
        <v>0.32566666666666666</v>
      </c>
      <c r="L164" s="2">
        <f>VLOOKUP(I164,'Level Averages'!M:Q,5,FALSE)</f>
        <v>0.3746666666666667</v>
      </c>
      <c r="M164" s="2">
        <f>VLOOKUP(I164,'Level Averages'!V:Z,5,FALSE)</f>
        <v>7.7</v>
      </c>
      <c r="N164" s="2">
        <f t="shared" ref="N164:N209" si="126">(LN(D164)-LN(K164))*1.8</f>
        <v>0.16535055312893876</v>
      </c>
      <c r="O164" s="2">
        <f t="shared" ref="O164:O209" si="127">LN(E164)-LN(L164)</f>
        <v>-5.3918952310111012E-2</v>
      </c>
      <c r="P164" s="2">
        <f t="shared" si="125"/>
        <v>-2.8732018657105174E-2</v>
      </c>
      <c r="Q164" s="15">
        <f>VLOOKUP(H164-J164,'Level Averages'!S:T,2,TRUE)</f>
        <v>-0.25</v>
      </c>
      <c r="R164" s="9">
        <f>VLOOKUP(G164,'Positional Adjustments'!A:B,2,FALSE)</f>
        <v>-0.6</v>
      </c>
      <c r="S164" s="8">
        <f>(-N164-O164+P164+Q164+R164)/2</f>
        <v>-0.49508180973796645</v>
      </c>
    </row>
    <row r="165" spans="1:19">
      <c r="A165" s="22" t="s">
        <v>73</v>
      </c>
      <c r="B165" s="22">
        <v>2014</v>
      </c>
      <c r="C165" s="22"/>
      <c r="D165" s="21">
        <v>0.317</v>
      </c>
      <c r="E165" s="21">
        <v>0.34899999999999998</v>
      </c>
      <c r="F165" s="21">
        <v>5.84</v>
      </c>
      <c r="G165" s="22" t="s">
        <v>44</v>
      </c>
      <c r="H165" s="22">
        <v>25.6</v>
      </c>
      <c r="I165" s="22" t="s">
        <v>12</v>
      </c>
      <c r="J165" s="1">
        <f>VLOOKUP(I165,'Level Averages'!A:E,4,FALSE)</f>
        <v>22.8</v>
      </c>
      <c r="K165" s="2">
        <f>VLOOKUP(I165,'Level Averages'!G:K,5,FALSE)</f>
        <v>0.32700000000000001</v>
      </c>
      <c r="L165" s="2">
        <f>VLOOKUP(I165,'Level Averages'!M:Q,5,FALSE)</f>
        <v>0.38300000000000001</v>
      </c>
      <c r="M165" s="2">
        <f>VLOOKUP(I165,'Level Averages'!V:Z,5,FALSE)</f>
        <v>7.5333333333333341</v>
      </c>
      <c r="N165" s="2">
        <f t="shared" ref="N165" si="128">(LN(D165)-LN(K165))*1.8</f>
        <v>-5.590511463595127E-2</v>
      </c>
      <c r="O165" s="2">
        <f t="shared" ref="O165" si="129">LN(E165)-LN(L165)</f>
        <v>-9.2963066978218989E-2</v>
      </c>
      <c r="P165" s="2">
        <f t="shared" ref="P165" si="130">(LN(F165)-LN(M165))/2</f>
        <v>-0.1273034103849976</v>
      </c>
      <c r="Q165" s="15">
        <f>VLOOKUP(H165-J165,'Level Averages'!S:T,2,TRUE)</f>
        <v>-0.25</v>
      </c>
      <c r="R165" s="9">
        <f>VLOOKUP(G165,'Positional Adjustments'!A:B,2,FALSE)</f>
        <v>-0.6</v>
      </c>
      <c r="S165" s="8">
        <f>(-N165-O165+P165+Q165+R165)</f>
        <v>-0.82843522877082731</v>
      </c>
    </row>
    <row r="166" spans="1:19">
      <c r="A166" s="22" t="s">
        <v>65</v>
      </c>
      <c r="B166" s="22">
        <v>2013</v>
      </c>
      <c r="C166" s="22"/>
      <c r="D166" s="21">
        <v>0.34899999999999998</v>
      </c>
      <c r="E166" s="21">
        <v>0.41699999999999998</v>
      </c>
      <c r="F166" s="21">
        <v>3.91</v>
      </c>
      <c r="G166" s="22" t="s">
        <v>43</v>
      </c>
      <c r="H166" s="22">
        <v>21.5</v>
      </c>
      <c r="I166" s="22" t="s">
        <v>14</v>
      </c>
      <c r="J166" s="1">
        <f>VLOOKUP(I166,'Level Averages'!A:E,4,FALSE)</f>
        <v>21.6</v>
      </c>
      <c r="K166" s="2">
        <f>VLOOKUP(I166,'Level Averages'!G:K,5,FALSE)</f>
        <v>0.32566666666666666</v>
      </c>
      <c r="L166" s="2">
        <f>VLOOKUP(I166,'Level Averages'!M:Q,5,FALSE)</f>
        <v>0.3746666666666667</v>
      </c>
      <c r="M166" s="2">
        <f>VLOOKUP(I166,'Level Averages'!V:Z,5,FALSE)</f>
        <v>7.7</v>
      </c>
      <c r="N166" s="2">
        <f t="shared" si="126"/>
        <v>0.12455560588995725</v>
      </c>
      <c r="O166" s="2">
        <f t="shared" si="127"/>
        <v>0.10704948001327463</v>
      </c>
      <c r="P166" s="2">
        <f t="shared" si="125"/>
        <v>-0.33884147743118187</v>
      </c>
      <c r="Q166" s="15">
        <f>VLOOKUP(H166-J166,'Level Averages'!S:T,2,TRUE)</f>
        <v>0.05</v>
      </c>
      <c r="R166" s="9">
        <f>VLOOKUP(G166,'Positional Adjustments'!A:B,2,FALSE)</f>
        <v>0</v>
      </c>
      <c r="S166" s="8">
        <f t="shared" ref="S166:S176" si="131">-N166-O166+P166+Q166+R166</f>
        <v>-0.52044656333441375</v>
      </c>
    </row>
    <row r="167" spans="1:19">
      <c r="A167" s="22" t="s">
        <v>65</v>
      </c>
      <c r="B167" s="22">
        <v>2014</v>
      </c>
      <c r="C167" s="22"/>
      <c r="D167" s="21">
        <v>0.26400000000000001</v>
      </c>
      <c r="E167" s="21">
        <v>0.32400000000000001</v>
      </c>
      <c r="F167" s="21">
        <v>5.54</v>
      </c>
      <c r="G167" s="22" t="s">
        <v>43</v>
      </c>
      <c r="H167" s="22">
        <v>22.5</v>
      </c>
      <c r="I167" s="22" t="s">
        <v>14</v>
      </c>
      <c r="J167" s="1">
        <f>VLOOKUP(I167,'Level Averages'!A:E,4,FALSE)</f>
        <v>21.6</v>
      </c>
      <c r="K167" s="2">
        <f>VLOOKUP(I167,'Level Averages'!G:K,5,FALSE)</f>
        <v>0.32566666666666666</v>
      </c>
      <c r="L167" s="2">
        <f>VLOOKUP(I167,'Level Averages'!M:Q,5,FALSE)</f>
        <v>0.3746666666666667</v>
      </c>
      <c r="M167" s="2">
        <f>VLOOKUP(I167,'Level Averages'!V:Z,5,FALSE)</f>
        <v>7.7</v>
      </c>
      <c r="N167" s="2">
        <f t="shared" ref="N167" si="132">(LN(D167)-LN(K167))*1.8</f>
        <v>-0.37786546841104224</v>
      </c>
      <c r="O167" s="2">
        <f t="shared" ref="O167" si="133">LN(E167)-LN(L167)</f>
        <v>-0.14529322599319727</v>
      </c>
      <c r="P167" s="2">
        <f t="shared" ref="P167" si="134">(LN(F167)-LN(M167))/2</f>
        <v>-0.16461291405022294</v>
      </c>
      <c r="Q167" s="15">
        <f>VLOOKUP(H167-J167,'Level Averages'!S:T,2,TRUE)</f>
        <v>-0.05</v>
      </c>
      <c r="R167" s="9">
        <f>VLOOKUP(G167,'Positional Adjustments'!A:B,2,FALSE)</f>
        <v>0</v>
      </c>
      <c r="S167" s="8">
        <f t="shared" ref="S167" si="135">-N167-O167+P167+Q167+R167</f>
        <v>0.30854578035401653</v>
      </c>
    </row>
    <row r="168" spans="1:19">
      <c r="A168" s="22" t="s">
        <v>64</v>
      </c>
      <c r="B168" s="22">
        <v>2013</v>
      </c>
      <c r="C168" s="22"/>
      <c r="D168" s="21">
        <v>0.33600000000000002</v>
      </c>
      <c r="E168" s="21">
        <v>0.307</v>
      </c>
      <c r="F168" s="21">
        <v>4.41</v>
      </c>
      <c r="G168" s="22" t="s">
        <v>43</v>
      </c>
      <c r="H168" s="22">
        <v>24.7</v>
      </c>
      <c r="I168" s="22" t="s">
        <v>12</v>
      </c>
      <c r="J168" s="1">
        <f>VLOOKUP(I168,'Level Averages'!A:E,4,FALSE)</f>
        <v>22.8</v>
      </c>
      <c r="K168" s="2">
        <f>VLOOKUP(I168,'Level Averages'!G:K,5,FALSE)</f>
        <v>0.32700000000000001</v>
      </c>
      <c r="L168" s="2">
        <f>VLOOKUP(I168,'Level Averages'!M:Q,5,FALSE)</f>
        <v>0.38300000000000001</v>
      </c>
      <c r="M168" s="2">
        <f>VLOOKUP(I168,'Level Averages'!V:Z,5,FALSE)</f>
        <v>7.5333333333333341</v>
      </c>
      <c r="N168" s="2">
        <f t="shared" si="126"/>
        <v>4.8871780318711665E-2</v>
      </c>
      <c r="O168" s="2">
        <f t="shared" si="127"/>
        <v>-0.22118724159344894</v>
      </c>
      <c r="P168" s="2">
        <f t="shared" si="125"/>
        <v>-0.26773146407568804</v>
      </c>
      <c r="Q168" s="15">
        <f>VLOOKUP(H168-J168,'Level Averages'!S:T,2,TRUE)</f>
        <v>-0.125</v>
      </c>
      <c r="R168" s="9">
        <f>VLOOKUP(G168,'Positional Adjustments'!A:B,2,FALSE)</f>
        <v>0</v>
      </c>
      <c r="S168" s="8">
        <f t="shared" si="131"/>
        <v>-0.22041600280095078</v>
      </c>
    </row>
    <row r="169" spans="1:19">
      <c r="A169" s="22" t="s">
        <v>64</v>
      </c>
      <c r="B169" s="22">
        <v>2012</v>
      </c>
      <c r="C169" s="22"/>
      <c r="D169" s="21">
        <v>0.41799999999999998</v>
      </c>
      <c r="E169" s="21">
        <v>0.47899999999999998</v>
      </c>
      <c r="F169" s="21">
        <v>5.44</v>
      </c>
      <c r="G169" s="22" t="s">
        <v>43</v>
      </c>
      <c r="H169" s="22">
        <v>23.7</v>
      </c>
      <c r="I169" s="22" t="s">
        <v>13</v>
      </c>
      <c r="J169" s="1">
        <f>VLOOKUP(I169,'Level Averages'!A:E,4,FALSE)</f>
        <v>22.7</v>
      </c>
      <c r="K169" s="2">
        <f>VLOOKUP(I169,'Level Averages'!G:K,5,FALSE)</f>
        <v>0.32733333333333331</v>
      </c>
      <c r="L169" s="2">
        <f>VLOOKUP(I169,'Level Averages'!M:Q,5,FALSE)</f>
        <v>0.3763333333333333</v>
      </c>
      <c r="M169" s="2">
        <f>VLOOKUP(I169,'Level Averages'!V:Z,5,FALSE)</f>
        <v>7.333333333333333</v>
      </c>
      <c r="N169" s="2">
        <f t="shared" si="126"/>
        <v>0.44010434310912006</v>
      </c>
      <c r="O169" s="2">
        <f t="shared" si="127"/>
        <v>0.24122532192936297</v>
      </c>
      <c r="P169" s="2">
        <f t="shared" si="125"/>
        <v>-0.14932555191117736</v>
      </c>
      <c r="Q169" s="15">
        <f>VLOOKUP(H169-J169,'Level Averages'!S:T,2,TRUE)</f>
        <v>-0.125</v>
      </c>
      <c r="R169" s="9">
        <f>VLOOKUP(G169,'Positional Adjustments'!A:B,2,FALSE)</f>
        <v>0</v>
      </c>
      <c r="S169" s="8">
        <f t="shared" si="131"/>
        <v>-0.95565521694966038</v>
      </c>
    </row>
    <row r="170" spans="1:19">
      <c r="A170" s="22" t="s">
        <v>64</v>
      </c>
      <c r="B170" s="22">
        <v>2011</v>
      </c>
      <c r="C170" s="22"/>
      <c r="D170" s="21">
        <v>0.309</v>
      </c>
      <c r="E170" s="21">
        <v>0.31900000000000001</v>
      </c>
      <c r="F170" s="21">
        <v>5.26</v>
      </c>
      <c r="G170" s="22" t="s">
        <v>43</v>
      </c>
      <c r="H170" s="22">
        <v>22.7</v>
      </c>
      <c r="I170" s="22" t="s">
        <v>27</v>
      </c>
      <c r="J170" s="1">
        <f>VLOOKUP(I170,'Level Averages'!A:E,4,FALSE)</f>
        <v>24.4</v>
      </c>
      <c r="K170" s="2">
        <f>VLOOKUP(I170,'Level Averages'!G:K,5,FALSE)</f>
        <v>0.33066666666666666</v>
      </c>
      <c r="L170" s="2">
        <f>VLOOKUP(I170,'Level Averages'!M:Q,5,FALSE)</f>
        <v>0.37966666666666671</v>
      </c>
      <c r="M170" s="2">
        <f>VLOOKUP(I170,'Level Averages'!V:Z,5,FALSE)</f>
        <v>7.4000000000000012</v>
      </c>
      <c r="N170" s="2">
        <f t="shared" si="126"/>
        <v>-0.12198517509423171</v>
      </c>
      <c r="O170" s="2">
        <f t="shared" si="127"/>
        <v>-0.17410257199422796</v>
      </c>
      <c r="P170" s="2">
        <f t="shared" si="125"/>
        <v>-0.17067448673025287</v>
      </c>
      <c r="Q170" s="15">
        <f>VLOOKUP(H170-J170,'Level Averages'!S:T,2,TRUE)</f>
        <v>0.25</v>
      </c>
      <c r="R170" s="9">
        <f>VLOOKUP(G170,'Positional Adjustments'!A:B,2,FALSE)</f>
        <v>0</v>
      </c>
      <c r="S170" s="8">
        <f t="shared" si="131"/>
        <v>0.37541326035820677</v>
      </c>
    </row>
    <row r="171" spans="1:19">
      <c r="A171" s="22" t="s">
        <v>55</v>
      </c>
      <c r="B171" s="22">
        <v>2013</v>
      </c>
      <c r="C171" s="22"/>
      <c r="D171" s="21">
        <v>0.317</v>
      </c>
      <c r="E171" s="21">
        <v>0.41599999999999998</v>
      </c>
      <c r="F171" s="21">
        <v>6.48</v>
      </c>
      <c r="G171" s="22" t="s">
        <v>43</v>
      </c>
      <c r="H171" s="22">
        <v>21.3</v>
      </c>
      <c r="I171" s="22" t="s">
        <v>14</v>
      </c>
      <c r="J171" s="1">
        <f>VLOOKUP(I171,'Level Averages'!A:E,4,FALSE)</f>
        <v>21.6</v>
      </c>
      <c r="K171" s="2">
        <f>VLOOKUP(I171,'Level Averages'!G:K,5,FALSE)</f>
        <v>0.32566666666666666</v>
      </c>
      <c r="L171" s="2">
        <f>VLOOKUP(I171,'Level Averages'!M:Q,5,FALSE)</f>
        <v>0.3746666666666667</v>
      </c>
      <c r="M171" s="2">
        <f>VLOOKUP(I171,'Level Averages'!V:Z,5,FALSE)</f>
        <v>7.7</v>
      </c>
      <c r="N171" s="2">
        <f t="shared" si="126"/>
        <v>-4.8550661095306417E-2</v>
      </c>
      <c r="O171" s="2">
        <f t="shared" si="127"/>
        <v>0.10464851847573642</v>
      </c>
      <c r="P171" s="2">
        <f>(LN(F171)-LN(M171))/4</f>
        <v>-4.3124954623863732E-2</v>
      </c>
      <c r="Q171" s="15">
        <f>VLOOKUP(H171-J171,'Level Averages'!S:T,2,TRUE)</f>
        <v>0.05</v>
      </c>
      <c r="R171" s="9">
        <f>VLOOKUP(G171,'Positional Adjustments'!A:B,2,FALSE)</f>
        <v>0</v>
      </c>
      <c r="S171" s="8">
        <f t="shared" si="131"/>
        <v>-4.9222812004293723E-2</v>
      </c>
    </row>
    <row r="172" spans="1:19">
      <c r="A172" s="22" t="s">
        <v>55</v>
      </c>
      <c r="B172" s="22">
        <v>2014</v>
      </c>
      <c r="C172" s="22"/>
      <c r="D172" s="21">
        <v>0.23799999999999999</v>
      </c>
      <c r="E172" s="21">
        <v>0.29099999999999998</v>
      </c>
      <c r="F172" s="21">
        <v>6.69</v>
      </c>
      <c r="G172" s="22" t="s">
        <v>43</v>
      </c>
      <c r="H172" s="22">
        <v>22.3</v>
      </c>
      <c r="I172" s="22" t="s">
        <v>12</v>
      </c>
      <c r="J172" s="1">
        <f>VLOOKUP(I172,'Level Averages'!A:E,4,FALSE)</f>
        <v>22.8</v>
      </c>
      <c r="K172" s="2">
        <f>VLOOKUP(I172,'Level Averages'!G:K,5,FALSE)</f>
        <v>0.32700000000000001</v>
      </c>
      <c r="L172" s="2">
        <f>VLOOKUP(I172,'Level Averages'!M:Q,5,FALSE)</f>
        <v>0.38300000000000001</v>
      </c>
      <c r="M172" s="2">
        <f>VLOOKUP(I172,'Level Averages'!V:Z,5,FALSE)</f>
        <v>7.5333333333333341</v>
      </c>
      <c r="N172" s="2">
        <f t="shared" si="126"/>
        <v>-0.57184109500640201</v>
      </c>
      <c r="O172" s="2">
        <f t="shared" si="127"/>
        <v>-0.27471172200915361</v>
      </c>
      <c r="P172" s="2">
        <f>(LN(F172)-LN(M172))/4</f>
        <v>-2.9680935867498426E-2</v>
      </c>
      <c r="Q172" s="15">
        <f>VLOOKUP(H172-J172,'Level Averages'!S:T,2,TRUE)</f>
        <v>0.05</v>
      </c>
      <c r="R172" s="9">
        <f>VLOOKUP(G172,'Positional Adjustments'!A:B,2,FALSE)</f>
        <v>0</v>
      </c>
      <c r="S172" s="8">
        <f t="shared" si="131"/>
        <v>0.86687188114805724</v>
      </c>
    </row>
    <row r="173" spans="1:19">
      <c r="A173" s="1" t="s">
        <v>99</v>
      </c>
      <c r="B173" s="1">
        <v>2013</v>
      </c>
      <c r="D173" s="2">
        <v>0.39800000000000002</v>
      </c>
      <c r="E173" s="2">
        <v>0.44800000000000001</v>
      </c>
      <c r="F173" s="2">
        <v>11.39</v>
      </c>
      <c r="G173" s="1" t="s">
        <v>44</v>
      </c>
      <c r="H173" s="1">
        <v>25.7</v>
      </c>
      <c r="I173" s="1" t="s">
        <v>17</v>
      </c>
      <c r="J173" s="1">
        <f>VLOOKUP(I173,'Level Averages'!A:E,4,FALSE)</f>
        <v>26.8</v>
      </c>
      <c r="K173" s="2">
        <f>VLOOKUP(I173,'Level Averages'!G:K,5,FALSE)</f>
        <v>0.32833333333333331</v>
      </c>
      <c r="L173" s="2">
        <f>VLOOKUP(I173,'Level Averages'!M:Q,5,FALSE)</f>
        <v>0.39100000000000001</v>
      </c>
      <c r="M173" s="2">
        <f>VLOOKUP(I173,'Level Averages'!V:Z,5,FALSE)</f>
        <v>7.6000000000000005</v>
      </c>
      <c r="N173" s="2">
        <f t="shared" si="126"/>
        <v>0.34636077500482543</v>
      </c>
      <c r="O173" s="2">
        <f t="shared" si="127"/>
        <v>0.13608567242961933</v>
      </c>
      <c r="P173" s="2">
        <f t="shared" ref="P173:P178" si="136">(LN(F173)-LN(M173))/2</f>
        <v>0.20229376508340269</v>
      </c>
      <c r="Q173" s="15">
        <f>VLOOKUP(H173-J173,'Level Averages'!S:T,2,TRUE)</f>
        <v>0.25</v>
      </c>
      <c r="R173" s="9">
        <f>VLOOKUP(G173,'Positional Adjustments'!A:B,2,FALSE)</f>
        <v>-0.6</v>
      </c>
      <c r="S173" s="8">
        <f t="shared" si="131"/>
        <v>-0.63015268235104205</v>
      </c>
    </row>
    <row r="174" spans="1:19">
      <c r="A174" s="1" t="s">
        <v>99</v>
      </c>
      <c r="B174" s="1">
        <v>2012</v>
      </c>
      <c r="D174" s="2">
        <v>0.29199999999999998</v>
      </c>
      <c r="E174" s="2">
        <v>0.29099999999999998</v>
      </c>
      <c r="F174" s="2">
        <v>11.6</v>
      </c>
      <c r="G174" s="1" t="s">
        <v>44</v>
      </c>
      <c r="H174" s="1">
        <v>24.7</v>
      </c>
      <c r="I174" s="1" t="s">
        <v>17</v>
      </c>
      <c r="J174" s="1">
        <f>VLOOKUP(I174,'Level Averages'!A:E,4,FALSE)</f>
        <v>26.8</v>
      </c>
      <c r="K174" s="2">
        <f>VLOOKUP(I174,'Level Averages'!G:K,5,FALSE)</f>
        <v>0.32833333333333331</v>
      </c>
      <c r="L174" s="2">
        <f>VLOOKUP(I174,'Level Averages'!M:Q,5,FALSE)</f>
        <v>0.39100000000000001</v>
      </c>
      <c r="M174" s="2">
        <f>VLOOKUP(I174,'Level Averages'!V:Z,5,FALSE)</f>
        <v>7.6000000000000005</v>
      </c>
      <c r="N174" s="2">
        <f t="shared" si="126"/>
        <v>-0.21109599042425545</v>
      </c>
      <c r="O174" s="2">
        <f t="shared" si="127"/>
        <v>-0.29538429281387346</v>
      </c>
      <c r="P174" s="2">
        <f t="shared" si="136"/>
        <v>0.21142842541001672</v>
      </c>
      <c r="Q174" s="15">
        <f>VLOOKUP(H174-J174,'Level Averages'!S:T,2,TRUE)</f>
        <v>0.375</v>
      </c>
      <c r="R174" s="9">
        <f>VLOOKUP(G174,'Positional Adjustments'!A:B,2,FALSE)</f>
        <v>-0.6</v>
      </c>
      <c r="S174" s="8">
        <f t="shared" si="131"/>
        <v>0.49290870864814551</v>
      </c>
    </row>
    <row r="175" spans="1:19">
      <c r="A175" s="1" t="s">
        <v>99</v>
      </c>
      <c r="B175" s="1">
        <v>2011</v>
      </c>
      <c r="D175" s="2">
        <v>0.315</v>
      </c>
      <c r="E175" s="2">
        <v>0.40100000000000002</v>
      </c>
      <c r="F175" s="2">
        <v>9.1999999999999993</v>
      </c>
      <c r="G175" s="1" t="s">
        <v>43</v>
      </c>
      <c r="H175" s="1">
        <v>24.7</v>
      </c>
      <c r="I175" s="1" t="s">
        <v>17</v>
      </c>
      <c r="J175" s="1">
        <f>VLOOKUP(I175,'Level Averages'!A:E,4,FALSE)</f>
        <v>26.8</v>
      </c>
      <c r="K175" s="2">
        <f>VLOOKUP(I175,'Level Averages'!G:K,5,FALSE)</f>
        <v>0.32833333333333331</v>
      </c>
      <c r="L175" s="2">
        <f>VLOOKUP(I175,'Level Averages'!M:Q,5,FALSE)</f>
        <v>0.39100000000000001</v>
      </c>
      <c r="M175" s="2">
        <f>VLOOKUP(I175,'Level Averages'!V:Z,5,FALSE)</f>
        <v>7.6000000000000005</v>
      </c>
      <c r="N175" s="2">
        <f t="shared" si="126"/>
        <v>-7.4622084621023044E-2</v>
      </c>
      <c r="O175" s="2">
        <f t="shared" si="127"/>
        <v>2.5253867321203383E-2</v>
      </c>
      <c r="P175" s="2">
        <f t="shared" si="136"/>
        <v>9.5527618381354484E-2</v>
      </c>
      <c r="Q175" s="15">
        <f>VLOOKUP(H175-J175,'Level Averages'!S:T,2,TRUE)</f>
        <v>0.375</v>
      </c>
      <c r="R175" s="9">
        <f>VLOOKUP(G175,'Positional Adjustments'!A:B,2,FALSE)</f>
        <v>0</v>
      </c>
      <c r="S175" s="8">
        <f t="shared" si="131"/>
        <v>0.51989583568117415</v>
      </c>
    </row>
    <row r="176" spans="1:19">
      <c r="A176" s="1" t="s">
        <v>94</v>
      </c>
      <c r="B176" s="1">
        <v>2013</v>
      </c>
      <c r="D176" s="2">
        <v>0.36799999999999999</v>
      </c>
      <c r="E176" s="2">
        <v>0.378</v>
      </c>
      <c r="F176" s="2">
        <v>11.73</v>
      </c>
      <c r="G176" s="1" t="s">
        <v>44</v>
      </c>
      <c r="H176" s="1">
        <v>22.7</v>
      </c>
      <c r="I176" s="1" t="s">
        <v>16</v>
      </c>
      <c r="J176" s="1">
        <f>VLOOKUP(I176,'Level Averages'!A:E,4,FALSE)</f>
        <v>24.3</v>
      </c>
      <c r="K176" s="2">
        <f>VLOOKUP(I176,'Level Averages'!G:K,5,FALSE)</f>
        <v>0.32966666666666666</v>
      </c>
      <c r="L176" s="2">
        <f>VLOOKUP(I176,'Level Averages'!M:Q,5,FALSE)</f>
        <v>0.39133333333333331</v>
      </c>
      <c r="M176" s="2">
        <f>VLOOKUP(I176,'Level Averages'!V:Z,5,FALSE)</f>
        <v>7.6000000000000005</v>
      </c>
      <c r="N176" s="2">
        <f t="shared" si="126"/>
        <v>0.19800161138579117</v>
      </c>
      <c r="O176" s="2">
        <f t="shared" si="127"/>
        <v>-3.4665516100344407E-2</v>
      </c>
      <c r="P176" s="2">
        <f t="shared" si="136"/>
        <v>0.21700070768654922</v>
      </c>
      <c r="Q176" s="15">
        <f>VLOOKUP(H176-J176,'Level Averages'!S:T,2,TRUE)</f>
        <v>0.25</v>
      </c>
      <c r="R176" s="9">
        <f>VLOOKUP(G176,'Positional Adjustments'!A:B,2,FALSE)</f>
        <v>-0.6</v>
      </c>
      <c r="S176" s="8">
        <f t="shared" si="131"/>
        <v>-0.29633538759889755</v>
      </c>
    </row>
    <row r="177" spans="1:19">
      <c r="A177" s="1" t="s">
        <v>94</v>
      </c>
      <c r="B177" s="1">
        <v>2012</v>
      </c>
      <c r="D177" s="2">
        <v>0.309</v>
      </c>
      <c r="E177" s="2">
        <v>0.221</v>
      </c>
      <c r="F177" s="2">
        <v>9.74</v>
      </c>
      <c r="G177" s="1" t="s">
        <v>44</v>
      </c>
      <c r="H177" s="1">
        <v>21.7</v>
      </c>
      <c r="I177" s="1" t="s">
        <v>16</v>
      </c>
      <c r="J177" s="1">
        <f>VLOOKUP(I177,'Level Averages'!A:E,4,FALSE)</f>
        <v>24.3</v>
      </c>
      <c r="K177" s="2">
        <f>VLOOKUP(I177,'Level Averages'!G:K,5,FALSE)</f>
        <v>0.32966666666666666</v>
      </c>
      <c r="L177" s="2">
        <f>VLOOKUP(I177,'Level Averages'!M:Q,5,FALSE)</f>
        <v>0.39133333333333331</v>
      </c>
      <c r="M177" s="2">
        <f>VLOOKUP(I177,'Level Averages'!V:Z,5,FALSE)</f>
        <v>7.6000000000000005</v>
      </c>
      <c r="N177" s="2">
        <f t="shared" si="126"/>
        <v>-0.11653337890234275</v>
      </c>
      <c r="O177" s="2">
        <f t="shared" si="127"/>
        <v>-0.57139701020217915</v>
      </c>
      <c r="P177" s="2">
        <f t="shared" si="136"/>
        <v>0.12404643518107905</v>
      </c>
      <c r="Q177" s="15">
        <f>VLOOKUP(H177-J177,'Level Averages'!S:T,2,TRUE)</f>
        <v>0.375</v>
      </c>
      <c r="R177" s="9">
        <f>VLOOKUP(G177,'Positional Adjustments'!A:B,2,FALSE)</f>
        <v>-0.6</v>
      </c>
      <c r="S177" s="8">
        <f>(-N177-O177+P177+Q177+R177)/2</f>
        <v>0.29348841214280047</v>
      </c>
    </row>
    <row r="178" spans="1:19">
      <c r="A178" s="1" t="s">
        <v>94</v>
      </c>
      <c r="B178" s="1">
        <v>2012</v>
      </c>
      <c r="D178" s="2">
        <v>0.33300000000000002</v>
      </c>
      <c r="E178" s="2">
        <v>0.245</v>
      </c>
      <c r="F178" s="2">
        <v>10.72</v>
      </c>
      <c r="G178" s="1" t="s">
        <v>44</v>
      </c>
      <c r="H178" s="1">
        <v>21.7</v>
      </c>
      <c r="I178" s="1" t="s">
        <v>12</v>
      </c>
      <c r="J178" s="1">
        <f>VLOOKUP(I178,'Level Averages'!A:E,4,FALSE)</f>
        <v>22.8</v>
      </c>
      <c r="K178" s="2">
        <f>VLOOKUP(I178,'Level Averages'!G:K,5,FALSE)</f>
        <v>0.32700000000000001</v>
      </c>
      <c r="L178" s="2">
        <f>VLOOKUP(I178,'Level Averages'!M:Q,5,FALSE)</f>
        <v>0.38300000000000001</v>
      </c>
      <c r="M178" s="2">
        <f>VLOOKUP(I178,'Level Averages'!V:Z,5,FALSE)</f>
        <v>7.5333333333333341</v>
      </c>
      <c r="N178" s="2">
        <f t="shared" si="126"/>
        <v>3.2728174349742824E-2</v>
      </c>
      <c r="O178" s="2">
        <f t="shared" si="127"/>
        <v>-0.44677677863591903</v>
      </c>
      <c r="P178" s="2">
        <f t="shared" si="136"/>
        <v>0.1763867690162626</v>
      </c>
      <c r="Q178" s="15">
        <f>VLOOKUP(H178-J178,'Level Averages'!S:T,2,TRUE)</f>
        <v>0.25</v>
      </c>
      <c r="R178" s="9">
        <f>VLOOKUP(G178,'Positional Adjustments'!A:B,2,FALSE)</f>
        <v>-0.6</v>
      </c>
      <c r="S178" s="8">
        <f>(-N178-O178+P178+Q178+R178)/2</f>
        <v>0.1202176866512194</v>
      </c>
    </row>
    <row r="179" spans="1:19">
      <c r="A179" s="1" t="s">
        <v>94</v>
      </c>
      <c r="B179" s="1">
        <v>2014</v>
      </c>
      <c r="D179" s="2">
        <v>0.28399999999999997</v>
      </c>
      <c r="E179" s="2">
        <v>0.34699999999999998</v>
      </c>
      <c r="F179" s="2">
        <v>11.51</v>
      </c>
      <c r="G179" s="1" t="s">
        <v>44</v>
      </c>
      <c r="H179" s="1">
        <v>23.7</v>
      </c>
      <c r="I179" s="1" t="s">
        <v>16</v>
      </c>
      <c r="J179" s="1">
        <f>VLOOKUP(I179,'Level Averages'!A:E,4,FALSE)</f>
        <v>24.3</v>
      </c>
      <c r="K179" s="2">
        <f>VLOOKUP(I179,'Level Averages'!G:K,5,FALSE)</f>
        <v>0.32966666666666666</v>
      </c>
      <c r="L179" s="2">
        <f>VLOOKUP(I179,'Level Averages'!M:Q,5,FALSE)</f>
        <v>0.39133333333333331</v>
      </c>
      <c r="M179" s="2">
        <f>VLOOKUP(I179,'Level Averages'!V:Z,5,FALSE)</f>
        <v>7.6000000000000005</v>
      </c>
      <c r="N179" s="2">
        <f t="shared" ref="N179" si="137">(LN(D179)-LN(K179))*1.8</f>
        <v>-0.26839404862811367</v>
      </c>
      <c r="O179" s="2">
        <f t="shared" ref="O179" si="138">LN(E179)-LN(L179)</f>
        <v>-0.12023493177307298</v>
      </c>
      <c r="P179" s="2">
        <f t="shared" ref="P179" si="139">(LN(F179)-LN(M179))/2</f>
        <v>0.20753398772075293</v>
      </c>
      <c r="Q179" s="15">
        <f>VLOOKUP(H179-J179,'Level Averages'!S:T,2,TRUE)</f>
        <v>0.05</v>
      </c>
      <c r="R179" s="9">
        <f>VLOOKUP(G179,'Positional Adjustments'!A:B,2,FALSE)</f>
        <v>-0.6</v>
      </c>
      <c r="S179" s="8">
        <f>(-N179-O179+P179+Q179+R179)</f>
        <v>4.6162968121939651E-2</v>
      </c>
    </row>
    <row r="180" spans="1:19">
      <c r="A180" s="22" t="s">
        <v>47</v>
      </c>
      <c r="B180" s="22">
        <v>2013</v>
      </c>
      <c r="C180" s="22"/>
      <c r="D180" s="21">
        <v>0.33300000000000002</v>
      </c>
      <c r="E180" s="21">
        <v>0.36099999999999999</v>
      </c>
      <c r="F180" s="21">
        <v>6.8</v>
      </c>
      <c r="G180" s="22" t="s">
        <v>43</v>
      </c>
      <c r="H180" s="22">
        <v>20.399999999999999</v>
      </c>
      <c r="I180" s="22" t="s">
        <v>12</v>
      </c>
      <c r="J180" s="1">
        <f>VLOOKUP(I180,'Level Averages'!A:E,4,FALSE)</f>
        <v>22.8</v>
      </c>
      <c r="K180" s="2">
        <f>VLOOKUP(I180,'Level Averages'!G:K,5,FALSE)</f>
        <v>0.32700000000000001</v>
      </c>
      <c r="L180" s="2">
        <f>VLOOKUP(I180,'Level Averages'!M:Q,5,FALSE)</f>
        <v>0.38300000000000001</v>
      </c>
      <c r="M180" s="2">
        <f>VLOOKUP(I180,'Level Averages'!V:Z,5,FALSE)</f>
        <v>7.5333333333333341</v>
      </c>
      <c r="N180" s="2">
        <f t="shared" si="126"/>
        <v>3.2728174349742824E-2</v>
      </c>
      <c r="O180" s="2">
        <f t="shared" si="127"/>
        <v>-5.9157030847765024E-2</v>
      </c>
      <c r="P180" s="2">
        <f>(LN(F180)-LN(M180))/3</f>
        <v>-3.41383351426899E-2</v>
      </c>
      <c r="Q180" s="15">
        <f>VLOOKUP(H180-J180,'Level Averages'!S:T,2,TRUE)</f>
        <v>0.375</v>
      </c>
      <c r="R180" s="9">
        <f>VLOOKUP(G180,'Positional Adjustments'!A:B,2,FALSE)</f>
        <v>0</v>
      </c>
      <c r="S180" s="8">
        <f t="shared" ref="S180:S189" si="140">-N180-O180+P180+Q180+R180</f>
        <v>0.3672905213553323</v>
      </c>
    </row>
    <row r="181" spans="1:19">
      <c r="A181" s="22" t="s">
        <v>47</v>
      </c>
      <c r="B181" s="22">
        <v>2012</v>
      </c>
      <c r="C181" s="22"/>
      <c r="D181" s="21">
        <v>0.32900000000000001</v>
      </c>
      <c r="E181" s="21">
        <v>0.38400000000000001</v>
      </c>
      <c r="F181" s="21">
        <v>5.63</v>
      </c>
      <c r="G181" s="22" t="s">
        <v>43</v>
      </c>
      <c r="H181" s="22">
        <v>19.399999999999999</v>
      </c>
      <c r="I181" s="22" t="s">
        <v>15</v>
      </c>
      <c r="J181" s="1">
        <f>VLOOKUP(I181,'Level Averages'!A:E,4,FALSE)</f>
        <v>21.4</v>
      </c>
      <c r="K181" s="2">
        <f>VLOOKUP(I181,'Level Averages'!G:K,5,FALSE)</f>
        <v>0.32933333333333331</v>
      </c>
      <c r="L181" s="2">
        <f>VLOOKUP(I181,'Level Averages'!M:Q,5,FALSE)</f>
        <v>0.38</v>
      </c>
      <c r="M181" s="2">
        <f>VLOOKUP(I181,'Level Averages'!V:Z,5,FALSE)</f>
        <v>7.9666666666666659</v>
      </c>
      <c r="N181" s="2">
        <f t="shared" si="126"/>
        <v>-1.8227849658950302E-3</v>
      </c>
      <c r="O181" s="2">
        <f t="shared" si="127"/>
        <v>1.0471299867295447E-2</v>
      </c>
      <c r="P181" s="2">
        <f>(LN(F181)-LN(M181))/3</f>
        <v>-0.11571890937258537</v>
      </c>
      <c r="Q181" s="15">
        <f>VLOOKUP(H181-J181,'Level Averages'!S:T,2,TRUE)</f>
        <v>0.25</v>
      </c>
      <c r="R181" s="9">
        <f>VLOOKUP(G181,'Positional Adjustments'!A:B,2,FALSE)</f>
        <v>0</v>
      </c>
      <c r="S181" s="8">
        <f t="shared" si="140"/>
        <v>0.12563257572601422</v>
      </c>
    </row>
    <row r="182" spans="1:19">
      <c r="A182" s="22" t="s">
        <v>47</v>
      </c>
      <c r="B182" s="22">
        <v>2014</v>
      </c>
      <c r="C182" s="22"/>
      <c r="D182" s="21">
        <v>0.27900000000000003</v>
      </c>
      <c r="E182" s="21">
        <v>0.316</v>
      </c>
      <c r="F182" s="21">
        <v>6.4</v>
      </c>
      <c r="G182" s="22" t="s">
        <v>43</v>
      </c>
      <c r="H182" s="22">
        <v>21.4</v>
      </c>
      <c r="I182" s="22" t="s">
        <v>12</v>
      </c>
      <c r="J182" s="1">
        <f>VLOOKUP(I182,'Level Averages'!A:E,4,FALSE)</f>
        <v>22.8</v>
      </c>
      <c r="K182" s="2">
        <f>VLOOKUP(I182,'Level Averages'!G:K,5,FALSE)</f>
        <v>0.32700000000000001</v>
      </c>
      <c r="L182" s="2">
        <f>VLOOKUP(I182,'Level Averages'!M:Q,5,FALSE)</f>
        <v>0.38300000000000001</v>
      </c>
      <c r="M182" s="2">
        <f>VLOOKUP(I182,'Level Averages'!V:Z,5,FALSE)</f>
        <v>7.5333333333333341</v>
      </c>
      <c r="N182" s="2">
        <f t="shared" si="126"/>
        <v>-0.28574710033659811</v>
      </c>
      <c r="O182" s="2">
        <f t="shared" si="127"/>
        <v>-0.19229277559373392</v>
      </c>
      <c r="P182" s="2">
        <f>(LN(F182)-LN(M182))/3</f>
        <v>-5.4346542414834831E-2</v>
      </c>
      <c r="Q182" s="15">
        <f>VLOOKUP(H182-J182,'Level Averages'!S:T,2,TRUE)</f>
        <v>0.25</v>
      </c>
      <c r="R182" s="9">
        <f>VLOOKUP(G182,'Positional Adjustments'!A:B,2,FALSE)</f>
        <v>0</v>
      </c>
      <c r="S182" s="8">
        <f t="shared" si="140"/>
        <v>0.67369333351549721</v>
      </c>
    </row>
    <row r="183" spans="1:19">
      <c r="A183" s="1" t="s">
        <v>45</v>
      </c>
      <c r="B183" s="1">
        <v>2013</v>
      </c>
      <c r="C183" s="1">
        <v>5.5</v>
      </c>
      <c r="D183" s="2">
        <v>0.35399999999999998</v>
      </c>
      <c r="E183" s="2">
        <v>0.42799999999999999</v>
      </c>
      <c r="F183" s="2">
        <v>6.99</v>
      </c>
      <c r="G183" s="1" t="s">
        <v>43</v>
      </c>
      <c r="H183" s="1">
        <v>23.7</v>
      </c>
      <c r="I183" s="1" t="s">
        <v>17</v>
      </c>
      <c r="J183" s="1">
        <f>VLOOKUP(I183,'Level Averages'!A:E,4,FALSE)</f>
        <v>26.8</v>
      </c>
      <c r="K183" s="2">
        <f>VLOOKUP(I183,'Level Averages'!G:K,5,FALSE)</f>
        <v>0.32833333333333331</v>
      </c>
      <c r="L183" s="2">
        <f>VLOOKUP(I183,'Level Averages'!M:Q,5,FALSE)</f>
        <v>0.39100000000000001</v>
      </c>
      <c r="M183" s="2">
        <f>VLOOKUP(I183,'Level Averages'!V:Z,5,FALSE)</f>
        <v>7.6000000000000005</v>
      </c>
      <c r="N183" s="2">
        <f t="shared" si="126"/>
        <v>0.13548160913363141</v>
      </c>
      <c r="O183" s="2">
        <f t="shared" si="127"/>
        <v>9.0415635596430954E-2</v>
      </c>
      <c r="P183" s="2">
        <f>(LN(F183)-LN(M183))/2</f>
        <v>-4.1833845523283286E-2</v>
      </c>
      <c r="Q183" s="15">
        <f>VLOOKUP(H183-J183,'Level Averages'!S:T,2,TRUE)</f>
        <v>0.375</v>
      </c>
      <c r="R183" s="9">
        <f>VLOOKUP(G183,'Positional Adjustments'!A:B,2,FALSE)</f>
        <v>0</v>
      </c>
      <c r="S183" s="8">
        <f t="shared" si="140"/>
        <v>0.10726890974665437</v>
      </c>
    </row>
    <row r="184" spans="1:19">
      <c r="A184" s="22" t="s">
        <v>45</v>
      </c>
      <c r="B184" s="22">
        <v>2012</v>
      </c>
      <c r="C184" s="22"/>
      <c r="D184" s="21">
        <v>0.31900000000000001</v>
      </c>
      <c r="E184" s="21">
        <v>0.34300000000000003</v>
      </c>
      <c r="F184" s="21">
        <v>6.51</v>
      </c>
      <c r="G184" s="22" t="s">
        <v>43</v>
      </c>
      <c r="H184" s="22">
        <v>22.7</v>
      </c>
      <c r="I184" s="22" t="s">
        <v>16</v>
      </c>
      <c r="J184" s="1">
        <f>VLOOKUP(I184,'Level Averages'!A:E,4,FALSE)</f>
        <v>24.3</v>
      </c>
      <c r="K184" s="2">
        <f>VLOOKUP(I184,'Level Averages'!G:K,5,FALSE)</f>
        <v>0.32966666666666666</v>
      </c>
      <c r="L184" s="2">
        <f>VLOOKUP(I184,'Level Averages'!M:Q,5,FALSE)</f>
        <v>0.39133333333333331</v>
      </c>
      <c r="M184" s="2">
        <f>VLOOKUP(I184,'Level Averages'!V:Z,5,FALSE)</f>
        <v>7.6000000000000005</v>
      </c>
      <c r="N184" s="2">
        <f t="shared" si="126"/>
        <v>-5.9203692305564236E-2</v>
      </c>
      <c r="O184" s="2">
        <f t="shared" si="127"/>
        <v>-0.13182926455399213</v>
      </c>
      <c r="P184" s="2">
        <f>(LN(F184)-LN(M184))/2</f>
        <v>-7.7404395535903836E-2</v>
      </c>
      <c r="Q184" s="15">
        <f>VLOOKUP(H184-J184,'Level Averages'!S:T,2,TRUE)</f>
        <v>0.25</v>
      </c>
      <c r="R184" s="9">
        <f>VLOOKUP(G184,'Positional Adjustments'!A:B,2,FALSE)</f>
        <v>0</v>
      </c>
      <c r="S184" s="8">
        <f t="shared" si="140"/>
        <v>0.36362856132365251</v>
      </c>
    </row>
    <row r="185" spans="1:19">
      <c r="A185" s="22" t="s">
        <v>45</v>
      </c>
      <c r="B185" s="22">
        <v>2011</v>
      </c>
      <c r="C185" s="22"/>
      <c r="D185" s="21">
        <v>0.35699999999999998</v>
      </c>
      <c r="E185" s="21">
        <v>0.40799999999999997</v>
      </c>
      <c r="F185" s="21">
        <v>6.16</v>
      </c>
      <c r="G185" s="22" t="s">
        <v>43</v>
      </c>
      <c r="H185" s="22">
        <v>21.7</v>
      </c>
      <c r="I185" s="22" t="s">
        <v>12</v>
      </c>
      <c r="J185" s="1">
        <f>VLOOKUP(I185,'Level Averages'!A:E,4,FALSE)</f>
        <v>22.8</v>
      </c>
      <c r="K185" s="2">
        <f>VLOOKUP(I185,'Level Averages'!G:K,5,FALSE)</f>
        <v>0.32700000000000001</v>
      </c>
      <c r="L185" s="2">
        <f>VLOOKUP(I185,'Level Averages'!M:Q,5,FALSE)</f>
        <v>0.38300000000000001</v>
      </c>
      <c r="M185" s="2">
        <f>VLOOKUP(I185,'Level Averages'!V:Z,5,FALSE)</f>
        <v>7.5333333333333341</v>
      </c>
      <c r="N185" s="2">
        <f t="shared" si="126"/>
        <v>0.15799609958829391</v>
      </c>
      <c r="O185" s="2">
        <f t="shared" si="127"/>
        <v>6.3232185223515591E-2</v>
      </c>
      <c r="P185" s="2">
        <f>(LN(F185)-LN(M185))/2</f>
        <v>-0.10063042003235112</v>
      </c>
      <c r="Q185" s="15">
        <f>VLOOKUP(H185-J185,'Level Averages'!S:T,2,TRUE)</f>
        <v>0.25</v>
      </c>
      <c r="R185" s="9">
        <f>VLOOKUP(G185,'Positional Adjustments'!A:B,2,FALSE)</f>
        <v>0</v>
      </c>
      <c r="S185" s="8">
        <f t="shared" si="140"/>
        <v>-7.1858704844160626E-2</v>
      </c>
    </row>
    <row r="186" spans="1:19">
      <c r="A186" s="22" t="s">
        <v>45</v>
      </c>
      <c r="B186" s="22">
        <v>2014</v>
      </c>
      <c r="C186" s="22"/>
      <c r="D186" s="21">
        <v>0.30499999999999999</v>
      </c>
      <c r="E186" s="21">
        <v>0.36</v>
      </c>
      <c r="F186" s="21">
        <v>7.04</v>
      </c>
      <c r="G186" s="22" t="s">
        <v>43</v>
      </c>
      <c r="H186" s="22">
        <v>24.7</v>
      </c>
      <c r="I186" s="22" t="s">
        <v>17</v>
      </c>
      <c r="J186" s="1">
        <f>VLOOKUP(I186,'Level Averages'!A:E,4,FALSE)</f>
        <v>26.8</v>
      </c>
      <c r="K186" s="2">
        <f>VLOOKUP(I186,'Level Averages'!G:K,5,FALSE)</f>
        <v>0.32833333333333331</v>
      </c>
      <c r="L186" s="2">
        <f>VLOOKUP(I186,'Level Averages'!M:Q,5,FALSE)</f>
        <v>0.39100000000000001</v>
      </c>
      <c r="M186" s="2">
        <f>VLOOKUP(I186,'Level Averages'!V:Z,5,FALSE)</f>
        <v>7.6000000000000005</v>
      </c>
      <c r="N186" s="2">
        <f t="shared" ref="N186" si="141">(LN(D186)-LN(K186))*1.8</f>
        <v>-0.13269163661382163</v>
      </c>
      <c r="O186" s="2">
        <f t="shared" ref="O186" si="142">LN(E186)-LN(L186)</f>
        <v>-8.2603528535210247E-2</v>
      </c>
      <c r="P186" s="2">
        <f>(LN(F186)-LN(M186))/2</f>
        <v>-3.8270038561167286E-2</v>
      </c>
      <c r="Q186" s="15">
        <f>VLOOKUP(H186-J186,'Level Averages'!S:T,2,TRUE)</f>
        <v>0.375</v>
      </c>
      <c r="R186" s="9">
        <f>VLOOKUP(G186,'Positional Adjustments'!A:B,2,FALSE)</f>
        <v>0</v>
      </c>
      <c r="S186" s="8">
        <f t="shared" ref="S186" si="143">-N186-O186+P186+Q186+R186</f>
        <v>0.55202512658786462</v>
      </c>
    </row>
    <row r="187" spans="1:19">
      <c r="A187" s="22" t="s">
        <v>46</v>
      </c>
      <c r="B187" s="22">
        <v>2013</v>
      </c>
      <c r="C187" s="22"/>
      <c r="D187" s="21">
        <v>0.32300000000000001</v>
      </c>
      <c r="E187" s="21">
        <v>0.46400000000000002</v>
      </c>
      <c r="F187" s="21">
        <v>7.15</v>
      </c>
      <c r="G187" s="22" t="s">
        <v>43</v>
      </c>
      <c r="H187" s="22">
        <v>28</v>
      </c>
      <c r="I187" s="22" t="s">
        <v>16</v>
      </c>
      <c r="J187" s="1">
        <f>VLOOKUP(I187,'Level Averages'!A:E,4,FALSE)</f>
        <v>24.3</v>
      </c>
      <c r="K187" s="2">
        <f>VLOOKUP(I187,'Level Averages'!G:K,5,FALSE)</f>
        <v>0.32966666666666666</v>
      </c>
      <c r="L187" s="2">
        <f>VLOOKUP(I187,'Level Averages'!M:Q,5,FALSE)</f>
        <v>0.39133333333333331</v>
      </c>
      <c r="M187" s="2">
        <f>VLOOKUP(I187,'Level Averages'!V:Z,5,FALSE)</f>
        <v>7.6000000000000005</v>
      </c>
      <c r="N187" s="2">
        <f t="shared" si="126"/>
        <v>-3.677349551750253E-2</v>
      </c>
      <c r="O187" s="2">
        <f t="shared" si="127"/>
        <v>0.17032484050632324</v>
      </c>
      <c r="P187" s="2">
        <f>(LN(F187)-LN(M187))/2</f>
        <v>-3.0517945293184634E-2</v>
      </c>
      <c r="Q187" s="15">
        <f>VLOOKUP(H187-J187,'Level Averages'!S:T,2,TRUE)</f>
        <v>-0.375</v>
      </c>
      <c r="R187" s="9">
        <f>VLOOKUP(G187,'Positional Adjustments'!A:B,2,FALSE)</f>
        <v>0</v>
      </c>
      <c r="S187" s="8">
        <f t="shared" si="140"/>
        <v>-0.53906929028200534</v>
      </c>
    </row>
    <row r="188" spans="1:19">
      <c r="A188" s="22" t="s">
        <v>46</v>
      </c>
      <c r="B188" s="22">
        <v>2012</v>
      </c>
      <c r="C188" s="22"/>
      <c r="D188" s="21">
        <v>0.30399999999999999</v>
      </c>
      <c r="E188" s="21">
        <v>0.34699999999999998</v>
      </c>
      <c r="F188" s="21">
        <v>8.09</v>
      </c>
      <c r="G188" s="22" t="s">
        <v>44</v>
      </c>
      <c r="H188" s="22">
        <v>27</v>
      </c>
      <c r="I188" s="22" t="s">
        <v>16</v>
      </c>
      <c r="J188" s="1">
        <f>VLOOKUP(I188,'Level Averages'!A:E,4,FALSE)</f>
        <v>24.3</v>
      </c>
      <c r="K188" s="2">
        <f>VLOOKUP(I188,'Level Averages'!G:K,5,FALSE)</f>
        <v>0.32966666666666666</v>
      </c>
      <c r="L188" s="2">
        <f>VLOOKUP(I188,'Level Averages'!M:Q,5,FALSE)</f>
        <v>0.39133333333333331</v>
      </c>
      <c r="M188" s="2">
        <f>VLOOKUP(I188,'Level Averages'!V:Z,5,FALSE)</f>
        <v>7.6000000000000005</v>
      </c>
      <c r="N188" s="2">
        <f t="shared" si="126"/>
        <v>-0.14589781478708558</v>
      </c>
      <c r="O188" s="2">
        <f t="shared" si="127"/>
        <v>-0.12023493177307298</v>
      </c>
      <c r="P188" s="2">
        <f>(LN(F188)-LN(M188))/3</f>
        <v>2.0826827926038256E-2</v>
      </c>
      <c r="Q188" s="15">
        <f>VLOOKUP(H188-J188,'Level Averages'!S:T,2,TRUE)</f>
        <v>-0.25</v>
      </c>
      <c r="R188" s="9">
        <f>VLOOKUP(G188,'Positional Adjustments'!A:B,2,FALSE)</f>
        <v>-0.6</v>
      </c>
      <c r="S188" s="8">
        <f t="shared" si="140"/>
        <v>-0.56304042551380318</v>
      </c>
    </row>
    <row r="189" spans="1:19">
      <c r="A189" s="22" t="s">
        <v>46</v>
      </c>
      <c r="B189" s="22">
        <v>2011</v>
      </c>
      <c r="C189" s="22"/>
      <c r="D189" s="21">
        <v>0.251</v>
      </c>
      <c r="E189" s="21">
        <v>0.29199999999999998</v>
      </c>
      <c r="F189" s="21">
        <v>10.51</v>
      </c>
      <c r="G189" s="22" t="s">
        <v>44</v>
      </c>
      <c r="H189" s="22">
        <v>26</v>
      </c>
      <c r="I189" s="22" t="s">
        <v>12</v>
      </c>
      <c r="J189" s="1">
        <f>VLOOKUP(I189,'Level Averages'!A:E,4,FALSE)</f>
        <v>22.8</v>
      </c>
      <c r="K189" s="2">
        <f>VLOOKUP(I189,'Level Averages'!G:K,5,FALSE)</f>
        <v>0.32700000000000001</v>
      </c>
      <c r="L189" s="2">
        <f>VLOOKUP(I189,'Level Averages'!M:Q,5,FALSE)</f>
        <v>0.38300000000000001</v>
      </c>
      <c r="M189" s="2">
        <f>VLOOKUP(I189,'Level Averages'!V:Z,5,FALSE)</f>
        <v>7.5333333333333341</v>
      </c>
      <c r="N189" s="2">
        <f t="shared" si="126"/>
        <v>-0.47611301717784515</v>
      </c>
      <c r="O189" s="2">
        <f t="shared" si="127"/>
        <v>-0.27128118691236425</v>
      </c>
      <c r="P189" s="2">
        <f>(LN(F189)-LN(M189))/3</f>
        <v>0.11099652242624296</v>
      </c>
      <c r="Q189" s="15">
        <f>VLOOKUP(H189-J189,'Level Averages'!S:T,2,TRUE)</f>
        <v>-0.375</v>
      </c>
      <c r="R189" s="9">
        <f>VLOOKUP(G189,'Positional Adjustments'!A:B,2,FALSE)</f>
        <v>-0.6</v>
      </c>
      <c r="S189" s="8">
        <f t="shared" si="140"/>
        <v>-0.11660927348354766</v>
      </c>
    </row>
    <row r="190" spans="1:19">
      <c r="A190" s="22" t="s">
        <v>48</v>
      </c>
      <c r="B190" s="22">
        <v>2012</v>
      </c>
      <c r="C190" s="22"/>
      <c r="D190" s="21">
        <v>0.317</v>
      </c>
      <c r="E190" s="21">
        <v>0.378</v>
      </c>
      <c r="F190" s="21">
        <v>10.65</v>
      </c>
      <c r="G190" s="22" t="s">
        <v>43</v>
      </c>
      <c r="H190" s="22">
        <v>21.6</v>
      </c>
      <c r="I190" s="22" t="s">
        <v>18</v>
      </c>
      <c r="J190" s="1">
        <f>VLOOKUP(I190,'Level Averages'!A:E,4,FALSE)</f>
        <v>27</v>
      </c>
      <c r="K190" s="2">
        <f>VLOOKUP(I190,'Level Averages'!G:K,5,FALSE)</f>
        <v>0.34866666666666668</v>
      </c>
      <c r="L190" s="2">
        <f>VLOOKUP(I190,'Level Averages'!M:Q,5,FALSE)</f>
        <v>0.4306666666666667</v>
      </c>
      <c r="M190" s="2">
        <f>VLOOKUP(I190,'Level Averages'!V:Z,5,FALSE)</f>
        <v>7.3</v>
      </c>
      <c r="N190" s="2">
        <f t="shared" si="126"/>
        <v>-0.17138624774306055</v>
      </c>
      <c r="O190" s="2">
        <f t="shared" si="127"/>
        <v>-0.13044020005484991</v>
      </c>
      <c r="P190" s="2">
        <f>(LN(F190)-LN(M190))/3</f>
        <v>0.12589518133369623</v>
      </c>
      <c r="Q190" s="15">
        <f>VLOOKUP(H190-J190,'Level Averages'!S:T,2,TRUE)</f>
        <v>0.375</v>
      </c>
      <c r="R190" s="9">
        <f>VLOOKUP(G190,'Positional Adjustments'!A:B,2,FALSE)</f>
        <v>0</v>
      </c>
      <c r="S190" s="8">
        <f>(-N190-O190+P190+Q190+R190)/2</f>
        <v>0.40136081456580336</v>
      </c>
    </row>
    <row r="191" spans="1:19">
      <c r="A191" s="22" t="s">
        <v>48</v>
      </c>
      <c r="B191" s="22">
        <v>2012</v>
      </c>
      <c r="C191" s="22"/>
      <c r="D191" s="21">
        <v>0.30499999999999999</v>
      </c>
      <c r="E191" s="21">
        <v>0.25600000000000001</v>
      </c>
      <c r="F191" s="21">
        <v>11.17</v>
      </c>
      <c r="G191" s="22" t="s">
        <v>43</v>
      </c>
      <c r="H191" s="22">
        <v>21.6</v>
      </c>
      <c r="I191" s="22" t="s">
        <v>27</v>
      </c>
      <c r="J191" s="1">
        <f>VLOOKUP(I191,'Level Averages'!A:E,4,FALSE)</f>
        <v>24.4</v>
      </c>
      <c r="K191" s="2">
        <f>VLOOKUP(I191,'Level Averages'!G:K,5,FALSE)</f>
        <v>0.33066666666666666</v>
      </c>
      <c r="L191" s="2">
        <f>VLOOKUP(I191,'Level Averages'!M:Q,5,FALSE)</f>
        <v>0.37966666666666671</v>
      </c>
      <c r="M191" s="2">
        <f>VLOOKUP(I191,'Level Averages'!V:Z,5,FALSE)</f>
        <v>7.4000000000000012</v>
      </c>
      <c r="N191" s="2">
        <f t="shared" si="126"/>
        <v>-0.14543827561683251</v>
      </c>
      <c r="O191" s="2">
        <f t="shared" si="127"/>
        <v>-0.39411623029951004</v>
      </c>
      <c r="P191" s="2">
        <f>(LN(F191)-LN(M191))/4</f>
        <v>0.10293790321774621</v>
      </c>
      <c r="Q191" s="15">
        <f>VLOOKUP(H191-J191,'Level Averages'!S:T,2,TRUE)</f>
        <v>0.375</v>
      </c>
      <c r="R191" s="9">
        <f>VLOOKUP(G191,'Positional Adjustments'!A:B,2,FALSE)</f>
        <v>0</v>
      </c>
      <c r="S191" s="8">
        <f>(-N191-O191+P191+Q191+R191)/2</f>
        <v>0.50874620456704434</v>
      </c>
    </row>
    <row r="192" spans="1:19">
      <c r="A192" s="22" t="s">
        <v>48</v>
      </c>
      <c r="B192" s="22">
        <v>2013</v>
      </c>
      <c r="C192" s="22"/>
      <c r="D192" s="21">
        <v>0.38</v>
      </c>
      <c r="E192" s="21">
        <v>0.43099999999999999</v>
      </c>
      <c r="F192" s="21">
        <v>7.86</v>
      </c>
      <c r="G192" s="22" t="s">
        <v>43</v>
      </c>
      <c r="H192" s="22">
        <v>22.6</v>
      </c>
      <c r="I192" s="22" t="s">
        <v>17</v>
      </c>
      <c r="J192" s="1">
        <f>VLOOKUP(I192,'Level Averages'!A:E,4,FALSE)</f>
        <v>26.8</v>
      </c>
      <c r="K192" s="2">
        <f>VLOOKUP(I192,'Level Averages'!G:K,5,FALSE)</f>
        <v>0.32833333333333331</v>
      </c>
      <c r="L192" s="2">
        <f>VLOOKUP(I192,'Level Averages'!M:Q,5,FALSE)</f>
        <v>0.39100000000000001</v>
      </c>
      <c r="M192" s="2">
        <f>VLOOKUP(I192,'Level Averages'!V:Z,5,FALSE)</f>
        <v>7.6000000000000005</v>
      </c>
      <c r="N192" s="2">
        <f t="shared" si="126"/>
        <v>0.26305542038961405</v>
      </c>
      <c r="O192" s="2">
        <f t="shared" si="127"/>
        <v>9.7400530118381901E-2</v>
      </c>
      <c r="P192" s="2">
        <f>(LN(F192)-LN(M192))/4</f>
        <v>8.4095897872074055E-3</v>
      </c>
      <c r="Q192" s="15">
        <f>VLOOKUP(H192-J192,'Level Averages'!S:T,2,TRUE)</f>
        <v>0.375</v>
      </c>
      <c r="R192" s="9">
        <f>VLOOKUP(G192,'Positional Adjustments'!A:B,2,FALSE)</f>
        <v>0</v>
      </c>
      <c r="S192" s="8">
        <f>-N192-O192+P192+Q192+R192</f>
        <v>2.2953639279211457E-2</v>
      </c>
    </row>
    <row r="193" spans="1:19">
      <c r="A193" s="22" t="s">
        <v>120</v>
      </c>
      <c r="B193" s="22">
        <v>2014</v>
      </c>
      <c r="C193" s="22"/>
      <c r="D193" s="21">
        <v>0.22700000000000001</v>
      </c>
      <c r="E193" s="21">
        <v>0.35699999999999998</v>
      </c>
      <c r="F193" s="21">
        <v>9.15</v>
      </c>
      <c r="G193" s="22" t="s">
        <v>44</v>
      </c>
      <c r="H193" s="22">
        <v>23</v>
      </c>
      <c r="I193" s="22" t="s">
        <v>14</v>
      </c>
      <c r="J193" s="1">
        <f>VLOOKUP(I193,'Level Averages'!A:E,4,FALSE)</f>
        <v>21.6</v>
      </c>
      <c r="K193" s="2">
        <f>VLOOKUP(I193,'Level Averages'!G:K,5,FALSE)</f>
        <v>0.32566666666666666</v>
      </c>
      <c r="L193" s="2">
        <f>VLOOKUP(I193,'Level Averages'!M:Q,5,FALSE)</f>
        <v>0.3746666666666667</v>
      </c>
      <c r="M193" s="2">
        <f>VLOOKUP(I193,'Level Averages'!V:Z,5,FALSE)</f>
        <v>7.7</v>
      </c>
      <c r="N193" s="2">
        <f t="shared" ref="N193" si="144">(LN(D193)-LN(K193))*1.8</f>
        <v>-0.64966382260788647</v>
      </c>
      <c r="O193" s="2">
        <f t="shared" ref="O193" si="145">LN(E193)-LN(L193)</f>
        <v>-4.8300960005887794E-2</v>
      </c>
      <c r="P193" s="2">
        <f>(LN(F193)-LN(M193))/4</f>
        <v>4.3133387606947959E-2</v>
      </c>
      <c r="Q193" s="15">
        <f>VLOOKUP(H193-J193,'Level Averages'!S:T,2,TRUE)</f>
        <v>-0.125</v>
      </c>
      <c r="R193" s="9">
        <f>VLOOKUP(G193,'Positional Adjustments'!A:B,2,FALSE)</f>
        <v>-0.6</v>
      </c>
      <c r="S193" s="8">
        <f>-N193-O193+P193+Q193+R193</f>
        <v>1.6098170220722241E-2</v>
      </c>
    </row>
    <row r="194" spans="1:19">
      <c r="A194" s="1" t="s">
        <v>92</v>
      </c>
      <c r="B194" s="1">
        <v>2013</v>
      </c>
      <c r="D194" s="2">
        <v>0.41599999999999998</v>
      </c>
      <c r="E194" s="2">
        <v>0.29699999999999999</v>
      </c>
      <c r="F194" s="2">
        <v>9.41</v>
      </c>
      <c r="G194" s="1" t="s">
        <v>44</v>
      </c>
      <c r="H194" s="1">
        <v>23</v>
      </c>
      <c r="I194" s="1" t="s">
        <v>16</v>
      </c>
      <c r="J194" s="1">
        <f>VLOOKUP(I194,'Level Averages'!A:E,4,FALSE)</f>
        <v>24.3</v>
      </c>
      <c r="K194" s="2">
        <f>VLOOKUP(I194,'Level Averages'!G:K,5,FALSE)</f>
        <v>0.32966666666666666</v>
      </c>
      <c r="L194" s="2">
        <f>VLOOKUP(I194,'Level Averages'!M:Q,5,FALSE)</f>
        <v>0.39133333333333331</v>
      </c>
      <c r="M194" s="2">
        <f>VLOOKUP(I194,'Level Averages'!V:Z,5,FALSE)</f>
        <v>7.6000000000000005</v>
      </c>
      <c r="N194" s="2">
        <f t="shared" si="126"/>
        <v>0.41868579115198923</v>
      </c>
      <c r="O194" s="2">
        <f t="shared" si="127"/>
        <v>-0.27582757291723248</v>
      </c>
      <c r="P194" s="2">
        <f t="shared" ref="P194:P204" si="146">(LN(F194)-LN(M194))/2</f>
        <v>0.10681235315250137</v>
      </c>
      <c r="Q194" s="15">
        <f>VLOOKUP(H194-J194,'Level Averages'!S:T,2,TRUE)</f>
        <v>0.25</v>
      </c>
      <c r="R194" s="9">
        <f>VLOOKUP(G194,'Positional Adjustments'!A:B,2,FALSE)</f>
        <v>-0.6</v>
      </c>
      <c r="S194" s="8">
        <f>-N194-O194+P194+Q194+R194</f>
        <v>-0.38604586508225536</v>
      </c>
    </row>
    <row r="195" spans="1:19">
      <c r="A195" s="1" t="s">
        <v>92</v>
      </c>
      <c r="B195" s="1">
        <v>2012</v>
      </c>
      <c r="D195" s="2">
        <v>0.35799999999999998</v>
      </c>
      <c r="E195" s="2">
        <v>0.26400000000000001</v>
      </c>
      <c r="F195" s="2">
        <v>13.5</v>
      </c>
      <c r="G195" s="1" t="s">
        <v>44</v>
      </c>
      <c r="H195" s="1">
        <v>22</v>
      </c>
      <c r="I195" s="1" t="s">
        <v>16</v>
      </c>
      <c r="J195" s="1">
        <f>VLOOKUP(I195,'Level Averages'!A:E,4,FALSE)</f>
        <v>24.3</v>
      </c>
      <c r="K195" s="2">
        <f>VLOOKUP(I195,'Level Averages'!G:K,5,FALSE)</f>
        <v>0.32966666666666666</v>
      </c>
      <c r="L195" s="2">
        <f>VLOOKUP(I195,'Level Averages'!M:Q,5,FALSE)</f>
        <v>0.39133333333333331</v>
      </c>
      <c r="M195" s="2">
        <f>VLOOKUP(I195,'Level Averages'!V:Z,5,FALSE)</f>
        <v>7.6000000000000005</v>
      </c>
      <c r="N195" s="2">
        <f t="shared" si="126"/>
        <v>0.14841169820297609</v>
      </c>
      <c r="O195" s="2">
        <f t="shared" si="127"/>
        <v>-0.39361060857361585</v>
      </c>
      <c r="P195" s="2">
        <f t="shared" si="146"/>
        <v>0.28727071907604906</v>
      </c>
      <c r="Q195" s="15">
        <f>VLOOKUP(H195-J195,'Level Averages'!S:T,2,TRUE)</f>
        <v>0.375</v>
      </c>
      <c r="R195" s="9">
        <f>VLOOKUP(G195,'Positional Adjustments'!A:B,2,FALSE)</f>
        <v>-0.6</v>
      </c>
      <c r="S195" s="8">
        <f>(-N195-O195+P195+Q195+R195)/2</f>
        <v>0.15373481472334444</v>
      </c>
    </row>
    <row r="196" spans="1:19">
      <c r="A196" s="1" t="s">
        <v>92</v>
      </c>
      <c r="B196" s="1">
        <v>2012</v>
      </c>
      <c r="D196" s="2">
        <v>0.25700000000000001</v>
      </c>
      <c r="E196" s="2">
        <v>0.16700000000000001</v>
      </c>
      <c r="F196" s="2">
        <v>8.31</v>
      </c>
      <c r="G196" s="1" t="s">
        <v>44</v>
      </c>
      <c r="H196" s="1">
        <v>22</v>
      </c>
      <c r="I196" s="1" t="s">
        <v>12</v>
      </c>
      <c r="J196" s="1">
        <f>VLOOKUP(I196,'Level Averages'!A:E,4,FALSE)</f>
        <v>22.8</v>
      </c>
      <c r="K196" s="2">
        <f>VLOOKUP(I196,'Level Averages'!G:K,5,FALSE)</f>
        <v>0.32700000000000001</v>
      </c>
      <c r="L196" s="2">
        <f>VLOOKUP(I196,'Level Averages'!M:Q,5,FALSE)</f>
        <v>0.38300000000000001</v>
      </c>
      <c r="M196" s="2">
        <f>VLOOKUP(I196,'Level Averages'!V:Z,5,FALSE)</f>
        <v>7.5333333333333341</v>
      </c>
      <c r="N196" s="2">
        <f t="shared" si="126"/>
        <v>-0.43359135480366046</v>
      </c>
      <c r="O196" s="2">
        <f t="shared" si="127"/>
        <v>-0.83004117676389078</v>
      </c>
      <c r="P196" s="2">
        <f t="shared" si="146"/>
        <v>4.9060995628612991E-2</v>
      </c>
      <c r="Q196" s="15">
        <f>VLOOKUP(H196-J196,'Level Averages'!S:T,2,TRUE)</f>
        <v>0.125</v>
      </c>
      <c r="R196" s="9">
        <f>VLOOKUP(G196,'Positional Adjustments'!A:B,2,FALSE)</f>
        <v>-0.6</v>
      </c>
      <c r="S196" s="8">
        <f>(-N196-O196+P196+Q196+R196)/2</f>
        <v>0.41884676359808209</v>
      </c>
    </row>
    <row r="197" spans="1:19">
      <c r="A197" s="1" t="s">
        <v>92</v>
      </c>
      <c r="B197" s="1">
        <v>2011</v>
      </c>
      <c r="D197" s="2">
        <v>0.36299999999999999</v>
      </c>
      <c r="E197" s="2">
        <v>0.308</v>
      </c>
      <c r="F197" s="2">
        <v>8.48</v>
      </c>
      <c r="G197" s="1" t="s">
        <v>44</v>
      </c>
      <c r="H197" s="1">
        <v>21</v>
      </c>
      <c r="I197" s="1" t="s">
        <v>12</v>
      </c>
      <c r="J197" s="1">
        <f>VLOOKUP(I197,'Level Averages'!A:E,4,FALSE)</f>
        <v>22.8</v>
      </c>
      <c r="K197" s="2">
        <f>VLOOKUP(I197,'Level Averages'!G:K,5,FALSE)</f>
        <v>0.32700000000000001</v>
      </c>
      <c r="L197" s="2">
        <f>VLOOKUP(I197,'Level Averages'!M:Q,5,FALSE)</f>
        <v>0.38300000000000001</v>
      </c>
      <c r="M197" s="2">
        <f>VLOOKUP(I197,'Level Averages'!V:Z,5,FALSE)</f>
        <v>7.5333333333333341</v>
      </c>
      <c r="N197" s="2">
        <f t="shared" si="126"/>
        <v>0.18799679406167499</v>
      </c>
      <c r="O197" s="2">
        <f t="shared" si="127"/>
        <v>-0.21793520620707152</v>
      </c>
      <c r="P197" s="2">
        <f t="shared" si="146"/>
        <v>5.91864160968405E-2</v>
      </c>
      <c r="Q197" s="15">
        <f>VLOOKUP(H197-J197,'Level Averages'!S:T,2,TRUE)</f>
        <v>0.25</v>
      </c>
      <c r="R197" s="9">
        <f>VLOOKUP(G197,'Positional Adjustments'!A:B,2,FALSE)</f>
        <v>-0.6</v>
      </c>
      <c r="S197" s="8">
        <f>(-N197-O197+P197+Q197+R197)/2</f>
        <v>-0.13043758587888149</v>
      </c>
    </row>
    <row r="198" spans="1:19">
      <c r="A198" s="1" t="s">
        <v>92</v>
      </c>
      <c r="B198" s="1">
        <v>2011</v>
      </c>
      <c r="D198" s="2">
        <v>0.30599999999999999</v>
      </c>
      <c r="E198" s="2">
        <v>0.17899999999999999</v>
      </c>
      <c r="F198" s="2">
        <v>12.08</v>
      </c>
      <c r="G198" s="1" t="s">
        <v>44</v>
      </c>
      <c r="H198" s="1">
        <v>21</v>
      </c>
      <c r="I198" s="1" t="s">
        <v>14</v>
      </c>
      <c r="J198" s="1">
        <f>VLOOKUP(I198,'Level Averages'!A:E,4,FALSE)</f>
        <v>21.6</v>
      </c>
      <c r="K198" s="2">
        <f>VLOOKUP(I198,'Level Averages'!G:K,5,FALSE)</f>
        <v>0.32566666666666666</v>
      </c>
      <c r="L198" s="2">
        <f>VLOOKUP(I198,'Level Averages'!M:Q,5,FALSE)</f>
        <v>0.3746666666666667</v>
      </c>
      <c r="M198" s="2">
        <f>VLOOKUP(I198,'Level Averages'!V:Z,5,FALSE)</f>
        <v>7.7</v>
      </c>
      <c r="N198" s="2">
        <f t="shared" si="126"/>
        <v>-0.11212067056012613</v>
      </c>
      <c r="O198" s="2">
        <f t="shared" si="127"/>
        <v>-0.73865093594477182</v>
      </c>
      <c r="P198" s="2">
        <f t="shared" si="146"/>
        <v>0.22516543182351523</v>
      </c>
      <c r="Q198" s="15">
        <f>VLOOKUP(H198-J198,'Level Averages'!S:T,2,TRUE)</f>
        <v>0.05</v>
      </c>
      <c r="R198" s="9">
        <f>VLOOKUP(G198,'Positional Adjustments'!A:B,2,FALSE)</f>
        <v>-0.6</v>
      </c>
      <c r="S198" s="8">
        <f>(-N198-O198+P198+Q198+R198)/2</f>
        <v>0.26296851916420655</v>
      </c>
    </row>
    <row r="199" spans="1:19">
      <c r="A199" s="1" t="s">
        <v>118</v>
      </c>
      <c r="B199" s="1">
        <v>2012</v>
      </c>
      <c r="D199" s="2">
        <v>0.41299999999999998</v>
      </c>
      <c r="E199" s="2">
        <v>0.57799999999999996</v>
      </c>
      <c r="F199" s="2">
        <v>6.3</v>
      </c>
      <c r="G199" s="1" t="s">
        <v>44</v>
      </c>
      <c r="H199" s="1">
        <v>26.5</v>
      </c>
      <c r="I199" s="1" t="s">
        <v>17</v>
      </c>
      <c r="J199" s="1">
        <f>VLOOKUP(I199,'Level Averages'!A:E,4,FALSE)</f>
        <v>26.8</v>
      </c>
      <c r="K199" s="2">
        <f>VLOOKUP(I199,'Level Averages'!G:K,5,FALSE)</f>
        <v>0.32833333333333331</v>
      </c>
      <c r="L199" s="2">
        <f>VLOOKUP(I199,'Level Averages'!M:Q,5,FALSE)</f>
        <v>0.39100000000000001</v>
      </c>
      <c r="M199" s="2">
        <f>VLOOKUP(I199,'Level Averages'!V:Z,5,FALSE)</f>
        <v>7.6000000000000005</v>
      </c>
      <c r="N199" s="2">
        <f t="shared" ref="N199" si="147">(LN(D199)-LN(K199))*1.8</f>
        <v>0.41295283282269629</v>
      </c>
      <c r="O199" s="2">
        <f t="shared" ref="O199" si="148">LN(E199)-LN(L199)</f>
        <v>0.39086630868701155</v>
      </c>
      <c r="P199" s="2">
        <f t="shared" ref="P199" si="149">(LN(F199)-LN(M199))/2</f>
        <v>-9.3799306947399352E-2</v>
      </c>
      <c r="Q199" s="15">
        <f>VLOOKUP(H199-J199,'Level Averages'!S:T,2,TRUE)</f>
        <v>0.05</v>
      </c>
      <c r="R199" s="9">
        <f>VLOOKUP(G199,'Positional Adjustments'!A:B,2,FALSE)</f>
        <v>-0.6</v>
      </c>
      <c r="S199" s="8">
        <f>(-N199-O199+P199+Q199+R199)</f>
        <v>-1.4476184484571071</v>
      </c>
    </row>
    <row r="200" spans="1:19">
      <c r="A200" s="1" t="s">
        <v>118</v>
      </c>
      <c r="B200" s="1">
        <v>2014</v>
      </c>
      <c r="D200" s="2">
        <v>0.313</v>
      </c>
      <c r="E200" s="2">
        <v>0.34899999999999998</v>
      </c>
      <c r="F200" s="2">
        <v>9.75</v>
      </c>
      <c r="G200" s="1" t="s">
        <v>44</v>
      </c>
      <c r="H200" s="1">
        <v>28.5</v>
      </c>
      <c r="I200" s="1" t="s">
        <v>17</v>
      </c>
      <c r="J200" s="1">
        <f>VLOOKUP(I200,'Level Averages'!A:E,4,FALSE)</f>
        <v>26.8</v>
      </c>
      <c r="K200" s="2">
        <f>VLOOKUP(I200,'Level Averages'!G:K,5,FALSE)</f>
        <v>0.32833333333333331</v>
      </c>
      <c r="L200" s="2">
        <f>VLOOKUP(I200,'Level Averages'!M:Q,5,FALSE)</f>
        <v>0.39100000000000001</v>
      </c>
      <c r="M200" s="2">
        <f>VLOOKUP(I200,'Level Averages'!V:Z,5,FALSE)</f>
        <v>7.6000000000000005</v>
      </c>
      <c r="N200" s="2">
        <f t="shared" ref="N200:N201" si="150">(LN(D200)-LN(K200))*1.8</f>
        <v>-8.6087091534886903E-2</v>
      </c>
      <c r="O200" s="2">
        <f t="shared" ref="O200:O201" si="151">LN(E200)-LN(L200)</f>
        <v>-0.11363563778293884</v>
      </c>
      <c r="P200" s="2">
        <f t="shared" ref="P200:P201" si="152">(LN(F200)-LN(M200))/2</f>
        <v>0.12455951885873517</v>
      </c>
      <c r="Q200" s="15">
        <f>VLOOKUP(H200-J200,'Level Averages'!S:T,2,TRUE)</f>
        <v>-0.125</v>
      </c>
      <c r="R200" s="9">
        <f>VLOOKUP(G200,'Positional Adjustments'!A:B,2,FALSE)</f>
        <v>-0.6</v>
      </c>
      <c r="S200" s="8">
        <f t="shared" ref="S200:S201" si="153">(-N200-O200+P200+Q200+R200)/2</f>
        <v>-0.20035887591171953</v>
      </c>
    </row>
    <row r="201" spans="1:19">
      <c r="A201" s="1" t="s">
        <v>118</v>
      </c>
      <c r="B201" s="1">
        <v>2014</v>
      </c>
      <c r="D201" s="2">
        <v>0.24299999999999999</v>
      </c>
      <c r="E201" s="2">
        <v>0.29199999999999998</v>
      </c>
      <c r="F201" s="2">
        <v>8.7100000000000009</v>
      </c>
      <c r="G201" s="1" t="s">
        <v>44</v>
      </c>
      <c r="H201" s="1">
        <v>28.5</v>
      </c>
      <c r="I201" s="1" t="s">
        <v>16</v>
      </c>
      <c r="J201" s="1">
        <f>VLOOKUP(I201,'Level Averages'!A:E,4,FALSE)</f>
        <v>24.3</v>
      </c>
      <c r="K201" s="2">
        <f>VLOOKUP(I201,'Level Averages'!G:K,5,FALSE)</f>
        <v>0.32966666666666666</v>
      </c>
      <c r="L201" s="2">
        <f>VLOOKUP(I201,'Level Averages'!M:Q,5,FALSE)</f>
        <v>0.39133333333333331</v>
      </c>
      <c r="M201" s="2">
        <f>VLOOKUP(I201,'Level Averages'!V:Z,5,FALSE)</f>
        <v>7.6000000000000005</v>
      </c>
      <c r="N201" s="2">
        <f t="shared" si="150"/>
        <v>-0.54903707930529733</v>
      </c>
      <c r="O201" s="2">
        <f t="shared" si="151"/>
        <v>-0.2928059094516503</v>
      </c>
      <c r="P201" s="2">
        <f t="shared" si="152"/>
        <v>6.8161771786062975E-2</v>
      </c>
      <c r="Q201" s="15">
        <f>VLOOKUP(H201-J201,'Level Averages'!S:T,2,TRUE)</f>
        <v>-0.375</v>
      </c>
      <c r="R201" s="9">
        <f>VLOOKUP(G201,'Positional Adjustments'!A:B,2,FALSE)</f>
        <v>-0.6</v>
      </c>
      <c r="S201" s="8">
        <f t="shared" si="153"/>
        <v>-3.2497619728494687E-2</v>
      </c>
    </row>
    <row r="202" spans="1:19">
      <c r="A202" s="1" t="s">
        <v>106</v>
      </c>
      <c r="B202" s="1">
        <v>2010</v>
      </c>
      <c r="D202" s="2">
        <v>0.27500000000000002</v>
      </c>
      <c r="E202" s="2">
        <v>0.26400000000000001</v>
      </c>
      <c r="F202" s="2">
        <v>11.5</v>
      </c>
      <c r="G202" s="1" t="s">
        <v>44</v>
      </c>
      <c r="H202" s="1">
        <v>25.4</v>
      </c>
      <c r="I202" s="1" t="s">
        <v>17</v>
      </c>
      <c r="J202" s="1">
        <f>VLOOKUP(I202,'Level Averages'!A:E,4,FALSE)</f>
        <v>26.8</v>
      </c>
      <c r="K202" s="2">
        <f>VLOOKUP(I202,'Level Averages'!G:K,5,FALSE)</f>
        <v>0.32833333333333331</v>
      </c>
      <c r="L202" s="2">
        <f>VLOOKUP(I202,'Level Averages'!M:Q,5,FALSE)</f>
        <v>0.39100000000000001</v>
      </c>
      <c r="M202" s="2">
        <f>VLOOKUP(I202,'Level Averages'!V:Z,5,FALSE)</f>
        <v>7.6000000000000005</v>
      </c>
      <c r="N202" s="2">
        <f t="shared" si="126"/>
        <v>-0.31906485870733398</v>
      </c>
      <c r="O202" s="2">
        <f t="shared" si="127"/>
        <v>-0.39275845683904964</v>
      </c>
      <c r="P202" s="2">
        <f t="shared" si="146"/>
        <v>0.20709939403845934</v>
      </c>
      <c r="Q202" s="15">
        <f>VLOOKUP(H202-J202,'Level Averages'!S:T,2,TRUE)</f>
        <v>0.25</v>
      </c>
      <c r="R202" s="9">
        <f>VLOOKUP(G202,'Positional Adjustments'!A:B,2,FALSE)</f>
        <v>-0.6</v>
      </c>
      <c r="S202" s="8">
        <f>-N202-O202+P202+Q202+R202</f>
        <v>0.56892270958484292</v>
      </c>
    </row>
    <row r="203" spans="1:19">
      <c r="A203" s="1" t="s">
        <v>106</v>
      </c>
      <c r="B203" s="1">
        <v>2009</v>
      </c>
      <c r="D203" s="2">
        <v>0.315</v>
      </c>
      <c r="E203" s="2">
        <v>0.33600000000000002</v>
      </c>
      <c r="F203" s="2">
        <v>12.2</v>
      </c>
      <c r="G203" s="1" t="s">
        <v>44</v>
      </c>
      <c r="H203" s="1">
        <v>24.4</v>
      </c>
      <c r="I203" s="1" t="s">
        <v>16</v>
      </c>
      <c r="J203" s="1">
        <f>VLOOKUP(I203,'Level Averages'!A:E,4,FALSE)</f>
        <v>24.3</v>
      </c>
      <c r="K203" s="2">
        <f>VLOOKUP(I203,'Level Averages'!G:K,5,FALSE)</f>
        <v>0.32966666666666666</v>
      </c>
      <c r="L203" s="2">
        <f>VLOOKUP(I203,'Level Averages'!M:Q,5,FALSE)</f>
        <v>0.39133333333333331</v>
      </c>
      <c r="M203" s="2">
        <f>VLOOKUP(I203,'Level Averages'!V:Z,5,FALSE)</f>
        <v>7.6000000000000005</v>
      </c>
      <c r="N203" s="2">
        <f t="shared" si="126"/>
        <v>-8.1916927432144959E-2</v>
      </c>
      <c r="O203" s="2">
        <f t="shared" si="127"/>
        <v>-0.15244855175672767</v>
      </c>
      <c r="P203" s="2">
        <f t="shared" si="146"/>
        <v>0.23664385222346263</v>
      </c>
      <c r="Q203" s="15">
        <f>VLOOKUP(H203-J203,'Level Averages'!S:T,2,TRUE)</f>
        <v>0</v>
      </c>
      <c r="R203" s="9">
        <f>VLOOKUP(G203,'Positional Adjustments'!A:B,2,FALSE)</f>
        <v>-0.6</v>
      </c>
      <c r="S203" s="8">
        <f>-N203-O203+P203+Q203+R203</f>
        <v>-0.12899066858766473</v>
      </c>
    </row>
    <row r="204" spans="1:19">
      <c r="A204" s="1" t="s">
        <v>106</v>
      </c>
      <c r="B204" s="1">
        <v>2008</v>
      </c>
      <c r="D204" s="2">
        <v>0.315</v>
      </c>
      <c r="E204" s="2">
        <v>0.315</v>
      </c>
      <c r="F204" s="2">
        <v>9</v>
      </c>
      <c r="G204" s="1" t="s">
        <v>44</v>
      </c>
      <c r="H204" s="1">
        <v>23.4</v>
      </c>
      <c r="I204" s="1" t="s">
        <v>12</v>
      </c>
      <c r="J204" s="1">
        <f>VLOOKUP(I204,'Level Averages'!A:E,4,FALSE)</f>
        <v>22.8</v>
      </c>
      <c r="K204" s="2">
        <f>VLOOKUP(I204,'Level Averages'!G:K,5,FALSE)</f>
        <v>0.32700000000000001</v>
      </c>
      <c r="L204" s="2">
        <f>VLOOKUP(I204,'Level Averages'!M:Q,5,FALSE)</f>
        <v>0.38300000000000001</v>
      </c>
      <c r="M204" s="2">
        <f>VLOOKUP(I204,'Level Averages'!V:Z,5,FALSE)</f>
        <v>7.5333333333333341</v>
      </c>
      <c r="N204" s="2">
        <f t="shared" si="126"/>
        <v>-6.7297557728916685E-2</v>
      </c>
      <c r="O204" s="2">
        <f t="shared" si="127"/>
        <v>-0.19546235035501291</v>
      </c>
      <c r="P204" s="2">
        <f t="shared" si="146"/>
        <v>8.8943479863044406E-2</v>
      </c>
      <c r="Q204" s="15">
        <f>VLOOKUP(H204-J204,'Level Averages'!S:T,2,TRUE)</f>
        <v>-0.05</v>
      </c>
      <c r="R204" s="9">
        <f>VLOOKUP(G204,'Positional Adjustments'!A:B,2,FALSE)</f>
        <v>-0.6</v>
      </c>
      <c r="S204" s="8">
        <f>-N204-O204+P204+Q204+R204</f>
        <v>-0.29829661205302599</v>
      </c>
    </row>
    <row r="205" spans="1:19">
      <c r="A205" s="1" t="s">
        <v>116</v>
      </c>
      <c r="B205" s="1">
        <v>2014</v>
      </c>
      <c r="D205" s="2">
        <v>0.33200000000000002</v>
      </c>
      <c r="E205" s="2">
        <v>0.35099999999999998</v>
      </c>
      <c r="F205" s="2">
        <v>7.99</v>
      </c>
      <c r="G205" s="1" t="s">
        <v>44</v>
      </c>
      <c r="H205" s="1">
        <v>25.9</v>
      </c>
      <c r="I205" s="1" t="s">
        <v>14</v>
      </c>
      <c r="J205" s="1">
        <f>VLOOKUP(I205,'Level Averages'!A:E,4,FALSE)</f>
        <v>21.6</v>
      </c>
      <c r="K205" s="2">
        <f>VLOOKUP(I205,'Level Averages'!G:K,5,FALSE)</f>
        <v>0.32566666666666666</v>
      </c>
      <c r="L205" s="2">
        <f>VLOOKUP(I205,'Level Averages'!M:Q,5,FALSE)</f>
        <v>0.3746666666666667</v>
      </c>
      <c r="M205" s="2">
        <f>VLOOKUP(I205,'Level Averages'!V:Z,5,FALSE)</f>
        <v>7.7</v>
      </c>
      <c r="N205" s="2">
        <f t="shared" ref="N205" si="154">(LN(D205)-LN(K205))*1.8</f>
        <v>3.4669089975268144E-2</v>
      </c>
      <c r="O205" s="2">
        <f t="shared" ref="O205" si="155">LN(E205)-LN(L205)</f>
        <v>-6.525051831966111E-2</v>
      </c>
      <c r="P205" s="2">
        <f t="shared" ref="P205" si="156">(LN(F205)-LN(M205))/2</f>
        <v>1.8485215459272508E-2</v>
      </c>
      <c r="Q205" s="15">
        <f>VLOOKUP(H205-J205,'Level Averages'!S:T,2,TRUE)</f>
        <v>-0.375</v>
      </c>
      <c r="R205" s="9">
        <f>VLOOKUP(G205,'Positional Adjustments'!A:B,2,FALSE)</f>
        <v>-0.6</v>
      </c>
      <c r="S205" s="8">
        <f>-N205-O205+P205+Q205+R205</f>
        <v>-0.92593335619633454</v>
      </c>
    </row>
    <row r="206" spans="1:19">
      <c r="A206" s="22" t="s">
        <v>57</v>
      </c>
      <c r="B206" s="22">
        <v>2013</v>
      </c>
      <c r="C206" s="22"/>
      <c r="D206" s="21">
        <v>0.32400000000000001</v>
      </c>
      <c r="E206" s="21">
        <v>0.436</v>
      </c>
      <c r="F206" s="21">
        <v>6.04</v>
      </c>
      <c r="G206" s="22" t="s">
        <v>43</v>
      </c>
      <c r="H206" s="22">
        <v>22.8</v>
      </c>
      <c r="I206" s="22" t="s">
        <v>16</v>
      </c>
      <c r="J206" s="1">
        <f>VLOOKUP(I206,'Level Averages'!A:E,4,FALSE)</f>
        <v>24.3</v>
      </c>
      <c r="K206" s="2">
        <f>VLOOKUP(I206,'Level Averages'!G:K,5,FALSE)</f>
        <v>0.32966666666666666</v>
      </c>
      <c r="L206" s="2">
        <f>VLOOKUP(I206,'Level Averages'!M:Q,5,FALSE)</f>
        <v>0.39133333333333331</v>
      </c>
      <c r="M206" s="2">
        <f>VLOOKUP(I206,'Level Averages'!V:Z,5,FALSE)</f>
        <v>7.6000000000000005</v>
      </c>
      <c r="N206" s="2">
        <f t="shared" si="126"/>
        <v>-3.1209348892091437E-2</v>
      </c>
      <c r="O206" s="2">
        <f t="shared" si="127"/>
        <v>0.10808253162910231</v>
      </c>
      <c r="P206" s="2">
        <f>(LN(F206)-LN(M206))/4</f>
        <v>-5.7436058836390524E-2</v>
      </c>
      <c r="Q206" s="15">
        <f>VLOOKUP(H206-J206,'Level Averages'!S:T,2,TRUE)</f>
        <v>0.25</v>
      </c>
      <c r="R206" s="9">
        <f>VLOOKUP(G206,'Positional Adjustments'!A:B,2,FALSE)</f>
        <v>0</v>
      </c>
      <c r="S206" s="8">
        <f>-N206-O206+P206+Q206+R206</f>
        <v>0.11569075842659859</v>
      </c>
    </row>
    <row r="207" spans="1:19">
      <c r="A207" s="22" t="s">
        <v>57</v>
      </c>
      <c r="B207" s="22">
        <v>2012</v>
      </c>
      <c r="C207" s="22"/>
      <c r="D207" s="21">
        <v>0.33800000000000002</v>
      </c>
      <c r="E207" s="21">
        <v>0.43</v>
      </c>
      <c r="F207" s="21">
        <v>5.68</v>
      </c>
      <c r="G207" s="22" t="s">
        <v>43</v>
      </c>
      <c r="H207" s="22">
        <v>21.8</v>
      </c>
      <c r="I207" s="22" t="s">
        <v>12</v>
      </c>
      <c r="J207" s="1">
        <f>VLOOKUP(I207,'Level Averages'!A:E,4,FALSE)</f>
        <v>22.8</v>
      </c>
      <c r="K207" s="2">
        <f>VLOOKUP(I207,'Level Averages'!G:K,5,FALSE)</f>
        <v>0.32700000000000001</v>
      </c>
      <c r="L207" s="2">
        <f>VLOOKUP(I207,'Level Averages'!M:Q,5,FALSE)</f>
        <v>0.38300000000000001</v>
      </c>
      <c r="M207" s="2">
        <f>VLOOKUP(I207,'Level Averages'!V:Z,5,FALSE)</f>
        <v>7.5333333333333341</v>
      </c>
      <c r="N207" s="2">
        <f t="shared" si="126"/>
        <v>5.9554304254377757E-2</v>
      </c>
      <c r="O207" s="2">
        <f t="shared" si="127"/>
        <v>0.11575021950696207</v>
      </c>
      <c r="P207" s="2">
        <f>(LN(F207)-LN(M207))/4</f>
        <v>-7.0596596219267727E-2</v>
      </c>
      <c r="Q207" s="15">
        <f>VLOOKUP(H207-J207,'Level Averages'!S:T,2,TRUE)</f>
        <v>0.125</v>
      </c>
      <c r="R207" s="9">
        <f>VLOOKUP(G207,'Positional Adjustments'!A:B,2,FALSE)</f>
        <v>0</v>
      </c>
      <c r="S207" s="8">
        <f>(-N207-O207+P207+Q207+R207)/2</f>
        <v>-6.045055999030377E-2</v>
      </c>
    </row>
    <row r="208" spans="1:19">
      <c r="A208" s="22" t="s">
        <v>57</v>
      </c>
      <c r="B208" s="22">
        <v>2012</v>
      </c>
      <c r="C208" s="22"/>
      <c r="D208" s="21">
        <v>0.26800000000000002</v>
      </c>
      <c r="E208" s="21">
        <v>0.33900000000000002</v>
      </c>
      <c r="F208" s="21">
        <v>3.77</v>
      </c>
      <c r="G208" s="22" t="s">
        <v>43</v>
      </c>
      <c r="H208" s="22">
        <v>21.8</v>
      </c>
      <c r="I208" s="22" t="s">
        <v>15</v>
      </c>
      <c r="J208" s="1">
        <f>VLOOKUP(I208,'Level Averages'!A:E,4,FALSE)</f>
        <v>21.4</v>
      </c>
      <c r="K208" s="2">
        <f>VLOOKUP(I208,'Level Averages'!G:K,5,FALSE)</f>
        <v>0.32933333333333331</v>
      </c>
      <c r="L208" s="2">
        <f>VLOOKUP(I208,'Level Averages'!M:Q,5,FALSE)</f>
        <v>0.38</v>
      </c>
      <c r="M208" s="2">
        <f>VLOOKUP(I208,'Level Averages'!V:Z,5,FALSE)</f>
        <v>7.9666666666666659</v>
      </c>
      <c r="N208" s="2">
        <f t="shared" si="126"/>
        <v>-0.37095017142402231</v>
      </c>
      <c r="O208" s="2">
        <f t="shared" si="127"/>
        <v>-0.11417114533998107</v>
      </c>
      <c r="P208" s="2">
        <f>(LN(F208)-LN(M208))/4</f>
        <v>-0.18704779220235895</v>
      </c>
      <c r="Q208" s="15">
        <f>VLOOKUP(H208-J208,'Level Averages'!S:T,2,TRUE)</f>
        <v>-0.05</v>
      </c>
      <c r="R208" s="9">
        <f>VLOOKUP(G208,'Positional Adjustments'!A:B,2,FALSE)</f>
        <v>0</v>
      </c>
      <c r="S208" s="8">
        <f>(-N208-O208+P208+Q208+R208)/2</f>
        <v>0.12403676228082222</v>
      </c>
    </row>
    <row r="209" spans="1:19">
      <c r="A209" s="1" t="s">
        <v>57</v>
      </c>
      <c r="B209" s="1">
        <v>2014</v>
      </c>
      <c r="D209" s="2">
        <v>0.30099999999999999</v>
      </c>
      <c r="E209" s="2">
        <v>0.375</v>
      </c>
      <c r="F209" s="2">
        <v>6.09</v>
      </c>
      <c r="G209" s="1" t="s">
        <v>43</v>
      </c>
      <c r="H209" s="1">
        <v>23.8</v>
      </c>
      <c r="I209" s="1" t="s">
        <v>16</v>
      </c>
      <c r="J209" s="1">
        <f>VLOOKUP(I209,'Level Averages'!A:E,4,FALSE)</f>
        <v>24.3</v>
      </c>
      <c r="K209" s="2">
        <f>VLOOKUP(I209,'Level Averages'!G:K,5,FALSE)</f>
        <v>0.32966666666666666</v>
      </c>
      <c r="L209" s="2">
        <f>VLOOKUP(I209,'Level Averages'!M:Q,5,FALSE)</f>
        <v>0.39133333333333331</v>
      </c>
      <c r="M209" s="2">
        <f>VLOOKUP(I209,'Level Averages'!V:Z,5,FALSE)</f>
        <v>7.6000000000000005</v>
      </c>
      <c r="N209" s="2">
        <f t="shared" si="126"/>
        <v>-0.16374920077030838</v>
      </c>
      <c r="O209" s="2">
        <f t="shared" si="127"/>
        <v>-4.26336857495212E-2</v>
      </c>
      <c r="P209" s="2">
        <f>(LN(F209)-LN(M209))/4</f>
        <v>-5.5375041392620006E-2</v>
      </c>
      <c r="Q209" s="15">
        <f>VLOOKUP(H209-J209,'Level Averages'!S:T,2,TRUE)</f>
        <v>0.05</v>
      </c>
      <c r="R209" s="9">
        <f>VLOOKUP(G209,'Positional Adjustments'!A:B,2,FALSE)</f>
        <v>0</v>
      </c>
      <c r="S209" s="8">
        <f>(-N209-O209+P209+Q209+R209)/2</f>
        <v>0.1005039225636048</v>
      </c>
    </row>
    <row r="210" spans="1:19">
      <c r="S210" s="8">
        <f t="shared" ref="S210:S241" si="157">-N210-O210+P210+Q210+R210</f>
        <v>0</v>
      </c>
    </row>
    <row r="211" spans="1:19">
      <c r="S211" s="8">
        <f t="shared" si="157"/>
        <v>0</v>
      </c>
    </row>
    <row r="212" spans="1:19">
      <c r="S212" s="8">
        <f t="shared" si="157"/>
        <v>0</v>
      </c>
    </row>
    <row r="213" spans="1:19">
      <c r="S213" s="8">
        <f t="shared" si="157"/>
        <v>0</v>
      </c>
    </row>
    <row r="214" spans="1:19">
      <c r="S214" s="8">
        <f t="shared" si="157"/>
        <v>0</v>
      </c>
    </row>
    <row r="215" spans="1:19">
      <c r="S215" s="8">
        <f t="shared" si="157"/>
        <v>0</v>
      </c>
    </row>
    <row r="216" spans="1:19">
      <c r="S216" s="8">
        <f t="shared" si="157"/>
        <v>0</v>
      </c>
    </row>
    <row r="217" spans="1:19">
      <c r="S217" s="8">
        <f t="shared" si="157"/>
        <v>0</v>
      </c>
    </row>
    <row r="218" spans="1:19">
      <c r="S218" s="8">
        <f t="shared" si="157"/>
        <v>0</v>
      </c>
    </row>
    <row r="219" spans="1:19">
      <c r="S219" s="8">
        <f t="shared" si="157"/>
        <v>0</v>
      </c>
    </row>
    <row r="220" spans="1:19">
      <c r="S220" s="8">
        <f t="shared" si="157"/>
        <v>0</v>
      </c>
    </row>
    <row r="221" spans="1:19">
      <c r="S221" s="8">
        <f t="shared" si="157"/>
        <v>0</v>
      </c>
    </row>
    <row r="222" spans="1:19">
      <c r="S222" s="8">
        <f t="shared" si="157"/>
        <v>0</v>
      </c>
    </row>
    <row r="223" spans="1:19">
      <c r="S223" s="8">
        <f t="shared" si="157"/>
        <v>0</v>
      </c>
    </row>
    <row r="224" spans="1:19">
      <c r="S224" s="8">
        <f t="shared" si="157"/>
        <v>0</v>
      </c>
    </row>
    <row r="225" spans="19:19">
      <c r="S225" s="8">
        <f t="shared" si="157"/>
        <v>0</v>
      </c>
    </row>
    <row r="226" spans="19:19">
      <c r="S226" s="8">
        <f t="shared" si="157"/>
        <v>0</v>
      </c>
    </row>
    <row r="227" spans="19:19">
      <c r="S227" s="8">
        <f t="shared" si="157"/>
        <v>0</v>
      </c>
    </row>
    <row r="228" spans="19:19">
      <c r="S228" s="8">
        <f t="shared" si="157"/>
        <v>0</v>
      </c>
    </row>
    <row r="229" spans="19:19">
      <c r="S229" s="8">
        <f t="shared" si="157"/>
        <v>0</v>
      </c>
    </row>
    <row r="230" spans="19:19">
      <c r="S230" s="8">
        <f t="shared" si="157"/>
        <v>0</v>
      </c>
    </row>
    <row r="231" spans="19:19">
      <c r="S231" s="8">
        <f t="shared" si="157"/>
        <v>0</v>
      </c>
    </row>
    <row r="232" spans="19:19">
      <c r="S232" s="8">
        <f t="shared" si="157"/>
        <v>0</v>
      </c>
    </row>
    <row r="233" spans="19:19">
      <c r="S233" s="8">
        <f t="shared" si="157"/>
        <v>0</v>
      </c>
    </row>
    <row r="234" spans="19:19">
      <c r="S234" s="8">
        <f t="shared" si="157"/>
        <v>0</v>
      </c>
    </row>
    <row r="235" spans="19:19">
      <c r="S235" s="8">
        <f t="shared" si="157"/>
        <v>0</v>
      </c>
    </row>
    <row r="236" spans="19:19">
      <c r="S236" s="8">
        <f t="shared" si="157"/>
        <v>0</v>
      </c>
    </row>
    <row r="237" spans="19:19">
      <c r="S237" s="8">
        <f t="shared" si="157"/>
        <v>0</v>
      </c>
    </row>
    <row r="238" spans="19:19">
      <c r="S238" s="8">
        <f t="shared" si="157"/>
        <v>0</v>
      </c>
    </row>
    <row r="239" spans="19:19">
      <c r="S239" s="8">
        <f t="shared" si="157"/>
        <v>0</v>
      </c>
    </row>
    <row r="240" spans="19:19">
      <c r="S240" s="8">
        <f t="shared" si="157"/>
        <v>0</v>
      </c>
    </row>
    <row r="241" spans="19:19">
      <c r="S241" s="8">
        <f t="shared" si="157"/>
        <v>0</v>
      </c>
    </row>
    <row r="242" spans="19:19">
      <c r="S242" s="8">
        <f t="shared" ref="S242:S273" si="158">-N242-O242+P242+Q242+R242</f>
        <v>0</v>
      </c>
    </row>
    <row r="243" spans="19:19">
      <c r="S243" s="8">
        <f t="shared" si="158"/>
        <v>0</v>
      </c>
    </row>
    <row r="244" spans="19:19">
      <c r="S244" s="8">
        <f t="shared" si="158"/>
        <v>0</v>
      </c>
    </row>
    <row r="245" spans="19:19">
      <c r="S245" s="8">
        <f t="shared" si="158"/>
        <v>0</v>
      </c>
    </row>
    <row r="246" spans="19:19">
      <c r="S246" s="8">
        <f t="shared" si="158"/>
        <v>0</v>
      </c>
    </row>
    <row r="247" spans="19:19">
      <c r="S247" s="8">
        <f t="shared" si="158"/>
        <v>0</v>
      </c>
    </row>
    <row r="248" spans="19:19">
      <c r="S248" s="8">
        <f t="shared" si="158"/>
        <v>0</v>
      </c>
    </row>
    <row r="249" spans="19:19">
      <c r="S249" s="8">
        <f t="shared" si="158"/>
        <v>0</v>
      </c>
    </row>
    <row r="250" spans="19:19">
      <c r="S250" s="8">
        <f t="shared" si="158"/>
        <v>0</v>
      </c>
    </row>
    <row r="251" spans="19:19">
      <c r="S251" s="8">
        <f t="shared" si="158"/>
        <v>0</v>
      </c>
    </row>
    <row r="252" spans="19:19">
      <c r="S252" s="8">
        <f t="shared" si="158"/>
        <v>0</v>
      </c>
    </row>
    <row r="253" spans="19:19">
      <c r="S253" s="8">
        <f t="shared" si="158"/>
        <v>0</v>
      </c>
    </row>
    <row r="254" spans="19:19">
      <c r="S254" s="8">
        <f t="shared" si="158"/>
        <v>0</v>
      </c>
    </row>
    <row r="255" spans="19:19">
      <c r="S255" s="8">
        <f t="shared" si="158"/>
        <v>0</v>
      </c>
    </row>
    <row r="256" spans="19:19">
      <c r="S256" s="8">
        <f t="shared" si="158"/>
        <v>0</v>
      </c>
    </row>
    <row r="257" spans="19:19">
      <c r="S257" s="8">
        <f t="shared" si="158"/>
        <v>0</v>
      </c>
    </row>
    <row r="258" spans="19:19">
      <c r="S258" s="8">
        <f t="shared" si="158"/>
        <v>0</v>
      </c>
    </row>
    <row r="259" spans="19:19">
      <c r="S259" s="8">
        <f t="shared" si="158"/>
        <v>0</v>
      </c>
    </row>
    <row r="260" spans="19:19">
      <c r="S260" s="8">
        <f t="shared" si="158"/>
        <v>0</v>
      </c>
    </row>
    <row r="261" spans="19:19">
      <c r="S261" s="8">
        <f t="shared" si="158"/>
        <v>0</v>
      </c>
    </row>
    <row r="262" spans="19:19">
      <c r="S262" s="8">
        <f t="shared" si="158"/>
        <v>0</v>
      </c>
    </row>
    <row r="263" spans="19:19">
      <c r="S263" s="8">
        <f t="shared" si="158"/>
        <v>0</v>
      </c>
    </row>
    <row r="264" spans="19:19">
      <c r="S264" s="8">
        <f t="shared" si="158"/>
        <v>0</v>
      </c>
    </row>
    <row r="265" spans="19:19">
      <c r="S265" s="8">
        <f t="shared" si="158"/>
        <v>0</v>
      </c>
    </row>
    <row r="266" spans="19:19">
      <c r="S266" s="8">
        <f t="shared" si="158"/>
        <v>0</v>
      </c>
    </row>
    <row r="267" spans="19:19">
      <c r="S267" s="8">
        <f t="shared" si="158"/>
        <v>0</v>
      </c>
    </row>
    <row r="268" spans="19:19">
      <c r="S268" s="8">
        <f t="shared" si="158"/>
        <v>0</v>
      </c>
    </row>
    <row r="269" spans="19:19">
      <c r="S269" s="8">
        <f t="shared" si="158"/>
        <v>0</v>
      </c>
    </row>
    <row r="270" spans="19:19">
      <c r="S270" s="8">
        <f t="shared" si="158"/>
        <v>0</v>
      </c>
    </row>
    <row r="271" spans="19:19">
      <c r="S271" s="8">
        <f t="shared" si="158"/>
        <v>0</v>
      </c>
    </row>
    <row r="272" spans="19:19">
      <c r="S272" s="8">
        <f t="shared" si="158"/>
        <v>0</v>
      </c>
    </row>
    <row r="273" spans="19:19">
      <c r="S273" s="8">
        <f t="shared" si="158"/>
        <v>0</v>
      </c>
    </row>
    <row r="274" spans="19:19">
      <c r="S274" s="8">
        <f t="shared" ref="S274:S290" si="159">-N274-O274+P274+Q274+R274</f>
        <v>0</v>
      </c>
    </row>
    <row r="275" spans="19:19">
      <c r="S275" s="8">
        <f t="shared" si="159"/>
        <v>0</v>
      </c>
    </row>
    <row r="276" spans="19:19">
      <c r="S276" s="8">
        <f t="shared" si="159"/>
        <v>0</v>
      </c>
    </row>
    <row r="277" spans="19:19">
      <c r="S277" s="8">
        <f t="shared" si="159"/>
        <v>0</v>
      </c>
    </row>
    <row r="278" spans="19:19">
      <c r="S278" s="8">
        <f t="shared" si="159"/>
        <v>0</v>
      </c>
    </row>
    <row r="279" spans="19:19">
      <c r="S279" s="8">
        <f t="shared" si="159"/>
        <v>0</v>
      </c>
    </row>
    <row r="280" spans="19:19">
      <c r="S280" s="8">
        <f t="shared" si="159"/>
        <v>0</v>
      </c>
    </row>
    <row r="281" spans="19:19">
      <c r="S281" s="8">
        <f t="shared" si="159"/>
        <v>0</v>
      </c>
    </row>
    <row r="282" spans="19:19">
      <c r="S282" s="8">
        <f t="shared" si="159"/>
        <v>0</v>
      </c>
    </row>
    <row r="283" spans="19:19">
      <c r="S283" s="8">
        <f t="shared" si="159"/>
        <v>0</v>
      </c>
    </row>
    <row r="284" spans="19:19">
      <c r="S284" s="8">
        <f t="shared" si="159"/>
        <v>0</v>
      </c>
    </row>
    <row r="285" spans="19:19">
      <c r="S285" s="8">
        <f t="shared" si="159"/>
        <v>0</v>
      </c>
    </row>
    <row r="286" spans="19:19">
      <c r="S286" s="8">
        <f t="shared" si="159"/>
        <v>0</v>
      </c>
    </row>
    <row r="287" spans="19:19">
      <c r="S287" s="8">
        <f t="shared" si="159"/>
        <v>0</v>
      </c>
    </row>
    <row r="288" spans="19:19">
      <c r="S288" s="8">
        <f t="shared" si="159"/>
        <v>0</v>
      </c>
    </row>
    <row r="289" spans="19:19">
      <c r="S289" s="8">
        <f t="shared" si="159"/>
        <v>0</v>
      </c>
    </row>
    <row r="290" spans="19:19">
      <c r="S290" s="8">
        <f t="shared" si="159"/>
        <v>0</v>
      </c>
    </row>
  </sheetData>
  <autoFilter ref="A1:S158">
    <filterColumn colId="0"/>
    <filterColumn colId="1"/>
    <filterColumn colId="5"/>
    <filterColumn colId="12"/>
    <filterColumn colId="15"/>
    <sortState ref="A2:S234">
      <sortCondition ref="A1:A113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2" sqref="B12"/>
    </sheetView>
  </sheetViews>
  <sheetFormatPr defaultRowHeight="15"/>
  <cols>
    <col min="2" max="2" width="9.140625" style="11"/>
  </cols>
  <sheetData>
    <row r="1" spans="1:2">
      <c r="A1" t="s">
        <v>19</v>
      </c>
      <c r="B1" s="10">
        <v>0.2</v>
      </c>
    </row>
    <row r="2" spans="1:2">
      <c r="A2" t="s">
        <v>1</v>
      </c>
      <c r="B2" s="10">
        <v>0.15</v>
      </c>
    </row>
    <row r="3" spans="1:2">
      <c r="A3" t="s">
        <v>2</v>
      </c>
      <c r="B3" s="10">
        <v>0.05</v>
      </c>
    </row>
    <row r="4" spans="1:2">
      <c r="A4" t="s">
        <v>3</v>
      </c>
      <c r="B4" s="10">
        <v>0.05</v>
      </c>
    </row>
    <row r="5" spans="1:2">
      <c r="A5" t="s">
        <v>4</v>
      </c>
      <c r="B5" s="10">
        <v>0.05</v>
      </c>
    </row>
    <row r="6" spans="1:2">
      <c r="A6" t="s">
        <v>5</v>
      </c>
      <c r="B6" s="10">
        <v>-0.1</v>
      </c>
    </row>
    <row r="7" spans="1:2">
      <c r="A7" t="s">
        <v>6</v>
      </c>
      <c r="B7" s="10">
        <v>-0.1</v>
      </c>
    </row>
    <row r="8" spans="1:2">
      <c r="A8" t="s">
        <v>7</v>
      </c>
      <c r="B8" s="10">
        <v>-0.2</v>
      </c>
    </row>
    <row r="9" spans="1:2">
      <c r="A9" t="s">
        <v>8</v>
      </c>
      <c r="B9" s="10">
        <v>-0.2</v>
      </c>
    </row>
    <row r="10" spans="1:2">
      <c r="A10" t="s">
        <v>43</v>
      </c>
      <c r="B10" s="11">
        <v>0</v>
      </c>
    </row>
    <row r="11" spans="1:2">
      <c r="A11" t="s">
        <v>44</v>
      </c>
      <c r="B11" s="11">
        <v>-0.6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topLeftCell="I1" workbookViewId="0">
      <selection activeCell="X15" sqref="X15"/>
    </sheetView>
  </sheetViews>
  <sheetFormatPr defaultRowHeight="15"/>
  <cols>
    <col min="19" max="19" width="9.140625" style="12"/>
  </cols>
  <sheetData>
    <row r="1" spans="1:26" ht="15.75" thickBot="1">
      <c r="A1" s="33" t="s">
        <v>37</v>
      </c>
      <c r="B1" s="33"/>
      <c r="C1" s="33"/>
      <c r="D1" s="33"/>
      <c r="E1" s="33"/>
      <c r="G1" s="33" t="s">
        <v>38</v>
      </c>
      <c r="H1" s="33"/>
      <c r="I1" s="33"/>
      <c r="J1" s="33"/>
      <c r="K1" s="33"/>
      <c r="M1" s="33" t="s">
        <v>39</v>
      </c>
      <c r="N1" s="33"/>
      <c r="O1" s="33"/>
      <c r="P1" s="33"/>
      <c r="Q1" s="33"/>
      <c r="V1" s="33" t="s">
        <v>51</v>
      </c>
      <c r="W1" s="33"/>
      <c r="X1" s="33"/>
      <c r="Y1" s="33"/>
      <c r="Z1" s="33"/>
    </row>
    <row r="2" spans="1:26" ht="15.75" thickBot="1">
      <c r="A2" s="4" t="s">
        <v>17</v>
      </c>
      <c r="B2" s="3">
        <v>26.9</v>
      </c>
      <c r="C2" s="3">
        <v>27.5</v>
      </c>
      <c r="D2" s="3">
        <v>26.8</v>
      </c>
      <c r="E2" s="5">
        <f>AVERAGE(B2:D2)</f>
        <v>27.066666666666666</v>
      </c>
      <c r="G2" s="4" t="s">
        <v>17</v>
      </c>
      <c r="H2" s="3">
        <v>328</v>
      </c>
      <c r="I2" s="3">
        <v>328</v>
      </c>
      <c r="J2" s="3">
        <v>329</v>
      </c>
      <c r="K2" s="6">
        <f t="shared" ref="K2:K11" si="0">(AVERAGE(H2:J2))/1000</f>
        <v>0.32833333333333331</v>
      </c>
      <c r="M2" s="4" t="s">
        <v>17</v>
      </c>
      <c r="N2" s="3">
        <v>384</v>
      </c>
      <c r="O2" s="3">
        <v>389</v>
      </c>
      <c r="P2" s="3">
        <v>400</v>
      </c>
      <c r="Q2" s="6">
        <f t="shared" ref="Q2:Q11" si="1">(AVERAGE(N2:P2))/1000</f>
        <v>0.39100000000000001</v>
      </c>
      <c r="S2" s="12" t="s">
        <v>24</v>
      </c>
      <c r="T2" s="12" t="s">
        <v>25</v>
      </c>
      <c r="V2" s="4" t="s">
        <v>17</v>
      </c>
      <c r="W2" s="3">
        <v>7.6</v>
      </c>
      <c r="X2" s="3">
        <v>7.4</v>
      </c>
      <c r="Y2" s="3">
        <v>7.8</v>
      </c>
      <c r="Z2" s="6">
        <f>AVERAGE(W2:Y2)</f>
        <v>7.6000000000000005</v>
      </c>
    </row>
    <row r="3" spans="1:26" ht="15.75" thickBot="1">
      <c r="A3" s="4" t="s">
        <v>18</v>
      </c>
      <c r="B3" s="3">
        <v>26.8</v>
      </c>
      <c r="C3" s="3">
        <v>26.8</v>
      </c>
      <c r="D3" s="3">
        <v>27</v>
      </c>
      <c r="E3" s="5">
        <f>AVERAGE(B3:D3)</f>
        <v>26.866666666666664</v>
      </c>
      <c r="G3" s="4" t="s">
        <v>18</v>
      </c>
      <c r="H3" s="3">
        <v>342</v>
      </c>
      <c r="I3" s="3">
        <v>345</v>
      </c>
      <c r="J3" s="3">
        <v>359</v>
      </c>
      <c r="K3" s="6">
        <f t="shared" si="0"/>
        <v>0.34866666666666668</v>
      </c>
      <c r="M3" s="4" t="s">
        <v>18</v>
      </c>
      <c r="N3" s="3">
        <v>414</v>
      </c>
      <c r="O3" s="3">
        <v>430</v>
      </c>
      <c r="P3" s="3">
        <v>448</v>
      </c>
      <c r="Q3" s="6">
        <f t="shared" si="1"/>
        <v>0.4306666666666667</v>
      </c>
      <c r="S3" s="27">
        <v>-6</v>
      </c>
      <c r="T3" s="27">
        <v>0.375</v>
      </c>
      <c r="V3" s="4" t="s">
        <v>18</v>
      </c>
      <c r="W3" s="3">
        <v>7.1</v>
      </c>
      <c r="X3" s="3">
        <v>7.1</v>
      </c>
      <c r="Y3" s="3">
        <v>7.7</v>
      </c>
      <c r="Z3" s="6">
        <f>AVERAGE(W3:Y3)</f>
        <v>7.3</v>
      </c>
    </row>
    <row r="4" spans="1:26" ht="15.75" thickBot="1">
      <c r="A4" s="4" t="s">
        <v>16</v>
      </c>
      <c r="B4" s="3">
        <v>24.4</v>
      </c>
      <c r="C4" s="3">
        <v>24.4</v>
      </c>
      <c r="D4" s="3">
        <v>24.3</v>
      </c>
      <c r="E4" s="5">
        <f t="shared" ref="E4:E11" si="2">AVERAGE(B4:D4)</f>
        <v>24.366666666666664</v>
      </c>
      <c r="G4" s="4" t="s">
        <v>16</v>
      </c>
      <c r="H4" s="3">
        <v>330</v>
      </c>
      <c r="I4" s="3">
        <v>330</v>
      </c>
      <c r="J4" s="3">
        <v>329</v>
      </c>
      <c r="K4" s="6">
        <f t="shared" si="0"/>
        <v>0.32966666666666666</v>
      </c>
      <c r="M4" s="4" t="s">
        <v>16</v>
      </c>
      <c r="N4" s="3">
        <v>387</v>
      </c>
      <c r="O4" s="3">
        <v>392</v>
      </c>
      <c r="P4" s="3">
        <v>395</v>
      </c>
      <c r="Q4" s="6">
        <f t="shared" si="1"/>
        <v>0.39133333333333331</v>
      </c>
      <c r="S4" s="13">
        <v>-5</v>
      </c>
      <c r="T4" s="13">
        <v>0.375</v>
      </c>
      <c r="V4" s="4" t="s">
        <v>16</v>
      </c>
      <c r="W4" s="3">
        <v>7.7</v>
      </c>
      <c r="X4" s="3">
        <v>7.3</v>
      </c>
      <c r="Y4" s="3">
        <v>7.8</v>
      </c>
      <c r="Z4" s="6">
        <f t="shared" ref="Z4:Z11" si="3">AVERAGE(W4:Y4)</f>
        <v>7.6000000000000005</v>
      </c>
    </row>
    <row r="5" spans="1:26" ht="15.75" thickBot="1">
      <c r="A5" s="4" t="s">
        <v>27</v>
      </c>
      <c r="B5" s="3">
        <v>24.1</v>
      </c>
      <c r="C5" s="3">
        <v>24.3</v>
      </c>
      <c r="D5" s="3">
        <v>24.4</v>
      </c>
      <c r="E5" s="5">
        <f t="shared" si="2"/>
        <v>24.266666666666669</v>
      </c>
      <c r="G5" s="4" t="s">
        <v>27</v>
      </c>
      <c r="H5" s="3">
        <v>320</v>
      </c>
      <c r="I5" s="3">
        <v>333</v>
      </c>
      <c r="J5" s="3">
        <v>339</v>
      </c>
      <c r="K5" s="6">
        <f t="shared" si="0"/>
        <v>0.33066666666666666</v>
      </c>
      <c r="M5" s="4" t="s">
        <v>27</v>
      </c>
      <c r="N5" s="3">
        <v>363</v>
      </c>
      <c r="O5" s="3">
        <v>376</v>
      </c>
      <c r="P5" s="3">
        <v>400</v>
      </c>
      <c r="Q5" s="6">
        <f t="shared" si="1"/>
        <v>0.37966666666666671</v>
      </c>
      <c r="S5" s="13">
        <v>-4</v>
      </c>
      <c r="T5" s="13">
        <v>0.375</v>
      </c>
      <c r="V5" s="4" t="s">
        <v>27</v>
      </c>
      <c r="W5" s="3">
        <v>7.3</v>
      </c>
      <c r="X5" s="3">
        <v>7.5</v>
      </c>
      <c r="Y5" s="3">
        <v>7.4</v>
      </c>
      <c r="Z5" s="6">
        <f t="shared" si="3"/>
        <v>7.4000000000000012</v>
      </c>
    </row>
    <row r="6" spans="1:26" ht="15.75" thickBot="1">
      <c r="A6" s="4" t="s">
        <v>26</v>
      </c>
      <c r="B6" s="3">
        <v>23.9</v>
      </c>
      <c r="C6" s="3">
        <v>24.1</v>
      </c>
      <c r="D6" s="3">
        <v>24</v>
      </c>
      <c r="E6" s="5">
        <f t="shared" si="2"/>
        <v>24</v>
      </c>
      <c r="G6" s="4" t="s">
        <v>26</v>
      </c>
      <c r="H6" s="3">
        <v>320</v>
      </c>
      <c r="I6" s="3">
        <v>326</v>
      </c>
      <c r="J6" s="3">
        <v>337</v>
      </c>
      <c r="K6" s="6">
        <f t="shared" si="0"/>
        <v>0.32766666666666666</v>
      </c>
      <c r="M6" s="4" t="s">
        <v>26</v>
      </c>
      <c r="N6" s="3">
        <v>388</v>
      </c>
      <c r="O6" s="3">
        <v>389</v>
      </c>
      <c r="P6" s="3">
        <v>410</v>
      </c>
      <c r="Q6" s="6">
        <f t="shared" si="1"/>
        <v>0.39566666666666667</v>
      </c>
      <c r="S6" s="13">
        <v>-3</v>
      </c>
      <c r="T6" s="13">
        <v>0.375</v>
      </c>
      <c r="V6" s="4" t="s">
        <v>26</v>
      </c>
      <c r="W6" s="3">
        <v>7.3</v>
      </c>
      <c r="X6" s="3">
        <v>7.6</v>
      </c>
      <c r="Y6" s="3">
        <v>7.5</v>
      </c>
      <c r="Z6" s="6">
        <f t="shared" si="3"/>
        <v>7.4666666666666659</v>
      </c>
    </row>
    <row r="7" spans="1:26" ht="15.75" thickBot="1">
      <c r="A7" s="4" t="s">
        <v>12</v>
      </c>
      <c r="B7" s="3">
        <v>22.8</v>
      </c>
      <c r="C7" s="3">
        <v>22.6</v>
      </c>
      <c r="D7" s="3">
        <v>22.8</v>
      </c>
      <c r="E7" s="5">
        <f t="shared" si="2"/>
        <v>22.733333333333334</v>
      </c>
      <c r="G7" s="4" t="s">
        <v>12</v>
      </c>
      <c r="H7" s="3">
        <v>332</v>
      </c>
      <c r="I7" s="3">
        <v>327</v>
      </c>
      <c r="J7" s="3">
        <v>322</v>
      </c>
      <c r="K7" s="6">
        <f t="shared" si="0"/>
        <v>0.32700000000000001</v>
      </c>
      <c r="M7" s="4" t="s">
        <v>12</v>
      </c>
      <c r="N7" s="3">
        <v>380</v>
      </c>
      <c r="O7" s="3">
        <v>390</v>
      </c>
      <c r="P7" s="3">
        <v>379</v>
      </c>
      <c r="Q7" s="6">
        <f t="shared" si="1"/>
        <v>0.38300000000000001</v>
      </c>
      <c r="S7" s="13">
        <v>-2</v>
      </c>
      <c r="T7" s="13">
        <v>0.25</v>
      </c>
      <c r="V7" s="4" t="s">
        <v>12</v>
      </c>
      <c r="W7" s="3">
        <v>7.3</v>
      </c>
      <c r="X7" s="3">
        <v>7.7</v>
      </c>
      <c r="Y7" s="3">
        <v>7.6</v>
      </c>
      <c r="Z7" s="6">
        <f t="shared" si="3"/>
        <v>7.5333333333333341</v>
      </c>
    </row>
    <row r="8" spans="1:26" ht="15.75" thickBot="1">
      <c r="A8" s="4" t="s">
        <v>11</v>
      </c>
      <c r="B8" s="3">
        <v>22.8</v>
      </c>
      <c r="C8" s="3">
        <v>22.6</v>
      </c>
      <c r="D8" s="3">
        <v>22.7</v>
      </c>
      <c r="E8" s="5">
        <f t="shared" si="2"/>
        <v>22.700000000000003</v>
      </c>
      <c r="G8" s="4" t="s">
        <v>11</v>
      </c>
      <c r="H8" s="3">
        <v>338</v>
      </c>
      <c r="I8" s="3">
        <v>342</v>
      </c>
      <c r="J8" s="3">
        <v>349</v>
      </c>
      <c r="K8" s="6">
        <f t="shared" si="0"/>
        <v>0.34300000000000003</v>
      </c>
      <c r="M8" s="4" t="s">
        <v>11</v>
      </c>
      <c r="N8" s="3">
        <v>423</v>
      </c>
      <c r="O8" s="3">
        <v>427</v>
      </c>
      <c r="P8" s="3">
        <v>430</v>
      </c>
      <c r="Q8" s="6">
        <f t="shared" si="1"/>
        <v>0.42666666666666669</v>
      </c>
      <c r="S8" s="13">
        <v>-1</v>
      </c>
      <c r="T8" s="13">
        <v>0.125</v>
      </c>
      <c r="V8" s="4" t="s">
        <v>11</v>
      </c>
      <c r="W8" s="3">
        <v>8</v>
      </c>
      <c r="X8" s="3">
        <v>8</v>
      </c>
      <c r="Y8" s="3">
        <v>8.3000000000000007</v>
      </c>
      <c r="Z8" s="6">
        <f t="shared" si="3"/>
        <v>8.1</v>
      </c>
    </row>
    <row r="9" spans="1:26" ht="15.75" thickBot="1">
      <c r="A9" s="4" t="s">
        <v>13</v>
      </c>
      <c r="B9" s="3">
        <v>22.8</v>
      </c>
      <c r="C9" s="3">
        <v>22.8</v>
      </c>
      <c r="D9" s="3">
        <v>22.7</v>
      </c>
      <c r="E9" s="5">
        <f t="shared" si="2"/>
        <v>22.766666666666666</v>
      </c>
      <c r="G9" s="4" t="s">
        <v>13</v>
      </c>
      <c r="H9" s="3">
        <v>325</v>
      </c>
      <c r="I9" s="3">
        <v>326</v>
      </c>
      <c r="J9" s="3">
        <v>331</v>
      </c>
      <c r="K9" s="6">
        <f t="shared" si="0"/>
        <v>0.32733333333333331</v>
      </c>
      <c r="M9" s="4" t="s">
        <v>13</v>
      </c>
      <c r="N9" s="3">
        <v>370</v>
      </c>
      <c r="O9" s="3">
        <v>373</v>
      </c>
      <c r="P9" s="3">
        <v>386</v>
      </c>
      <c r="Q9" s="6">
        <f t="shared" si="1"/>
        <v>0.3763333333333333</v>
      </c>
      <c r="S9" s="13">
        <v>-0.75</v>
      </c>
      <c r="T9" s="13">
        <v>0.05</v>
      </c>
      <c r="V9" s="4" t="s">
        <v>13</v>
      </c>
      <c r="W9" s="3">
        <v>7.4</v>
      </c>
      <c r="X9" s="3">
        <v>7.4</v>
      </c>
      <c r="Y9" s="3">
        <v>7.2</v>
      </c>
      <c r="Z9" s="6">
        <f t="shared" si="3"/>
        <v>7.333333333333333</v>
      </c>
    </row>
    <row r="10" spans="1:26" ht="15.75" thickBot="1">
      <c r="A10" s="4" t="s">
        <v>14</v>
      </c>
      <c r="B10" s="3">
        <v>21.3</v>
      </c>
      <c r="C10" s="3">
        <v>21.6</v>
      </c>
      <c r="D10" s="3">
        <v>21.6</v>
      </c>
      <c r="E10" s="5">
        <f t="shared" si="2"/>
        <v>21.5</v>
      </c>
      <c r="G10" s="4" t="s">
        <v>14</v>
      </c>
      <c r="H10" s="3">
        <v>328</v>
      </c>
      <c r="I10" s="3">
        <v>326</v>
      </c>
      <c r="J10" s="3">
        <v>323</v>
      </c>
      <c r="K10" s="6">
        <f t="shared" si="0"/>
        <v>0.32566666666666666</v>
      </c>
      <c r="M10" s="4" t="s">
        <v>14</v>
      </c>
      <c r="N10" s="3">
        <v>375</v>
      </c>
      <c r="O10" s="3">
        <v>379</v>
      </c>
      <c r="P10" s="3">
        <v>370</v>
      </c>
      <c r="Q10" s="6">
        <f t="shared" si="1"/>
        <v>0.3746666666666667</v>
      </c>
      <c r="S10" s="13">
        <v>-0.5</v>
      </c>
      <c r="T10" s="13">
        <v>0.05</v>
      </c>
      <c r="V10" s="4" t="s">
        <v>14</v>
      </c>
      <c r="W10" s="3">
        <v>8</v>
      </c>
      <c r="X10" s="3">
        <v>7.5</v>
      </c>
      <c r="Y10" s="3">
        <v>7.6</v>
      </c>
      <c r="Z10" s="6">
        <f t="shared" si="3"/>
        <v>7.7</v>
      </c>
    </row>
    <row r="11" spans="1:26" ht="15.75" thickBot="1">
      <c r="A11" s="4" t="s">
        <v>15</v>
      </c>
      <c r="B11" s="3">
        <v>21.6</v>
      </c>
      <c r="C11" s="3">
        <v>21.7</v>
      </c>
      <c r="D11" s="3">
        <v>21.4</v>
      </c>
      <c r="E11" s="5">
        <f t="shared" si="2"/>
        <v>21.566666666666663</v>
      </c>
      <c r="G11" s="4" t="s">
        <v>15</v>
      </c>
      <c r="H11" s="3">
        <v>322</v>
      </c>
      <c r="I11" s="3">
        <v>334</v>
      </c>
      <c r="J11" s="3">
        <v>332</v>
      </c>
      <c r="K11" s="6">
        <f t="shared" si="0"/>
        <v>0.32933333333333331</v>
      </c>
      <c r="M11" s="4" t="s">
        <v>15</v>
      </c>
      <c r="N11" s="3">
        <v>364</v>
      </c>
      <c r="O11" s="3">
        <v>384</v>
      </c>
      <c r="P11" s="3">
        <v>392</v>
      </c>
      <c r="Q11" s="6">
        <f t="shared" si="1"/>
        <v>0.38</v>
      </c>
      <c r="S11" s="13">
        <v>-0.25</v>
      </c>
      <c r="T11" s="13">
        <v>0.05</v>
      </c>
      <c r="V11" s="4" t="s">
        <v>15</v>
      </c>
      <c r="W11" s="3">
        <v>7.8</v>
      </c>
      <c r="X11" s="3">
        <v>7.8</v>
      </c>
      <c r="Y11" s="3">
        <v>8.3000000000000007</v>
      </c>
      <c r="Z11" s="6">
        <f t="shared" si="3"/>
        <v>7.9666666666666659</v>
      </c>
    </row>
    <row r="12" spans="1:26">
      <c r="S12" s="13">
        <v>0</v>
      </c>
      <c r="T12" s="13">
        <v>0</v>
      </c>
    </row>
    <row r="13" spans="1:26">
      <c r="S13" s="13">
        <v>0.25</v>
      </c>
      <c r="T13" s="13">
        <v>-0.05</v>
      </c>
    </row>
    <row r="14" spans="1:26">
      <c r="S14" s="13">
        <v>0.5</v>
      </c>
      <c r="T14" s="13">
        <v>-0.05</v>
      </c>
    </row>
    <row r="15" spans="1:26">
      <c r="S15" s="13">
        <v>0.75</v>
      </c>
      <c r="T15" s="13">
        <v>-0.05</v>
      </c>
    </row>
    <row r="16" spans="1:26">
      <c r="S16" s="13">
        <v>1</v>
      </c>
      <c r="T16" s="13">
        <v>-0.125</v>
      </c>
    </row>
    <row r="17" spans="19:20">
      <c r="S17" s="13">
        <v>2</v>
      </c>
      <c r="T17" s="13">
        <v>-0.25</v>
      </c>
    </row>
    <row r="18" spans="19:20">
      <c r="S18" s="13">
        <v>3</v>
      </c>
      <c r="T18" s="13">
        <v>-0.375</v>
      </c>
    </row>
    <row r="19" spans="19:20">
      <c r="S19" s="13">
        <v>4</v>
      </c>
      <c r="T19" s="13">
        <v>-0.375</v>
      </c>
    </row>
    <row r="20" spans="19:20">
      <c r="S20" s="13">
        <v>5</v>
      </c>
      <c r="T20" s="13">
        <v>-0.375</v>
      </c>
    </row>
  </sheetData>
  <mergeCells count="4">
    <mergeCell ref="A1:E1"/>
    <mergeCell ref="G1:K1"/>
    <mergeCell ref="M1:Q1"/>
    <mergeCell ref="V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Rankings</vt:lpstr>
      <vt:lpstr>Data</vt:lpstr>
      <vt:lpstr>Positional Adjustments</vt:lpstr>
      <vt:lpstr>Level Averages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2014-07-27T14:38:48Z</dcterms:modified>
</cp:coreProperties>
</file>