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\Google Drive\RBR\Articles\098. SEC Scheduling Pt. 3\"/>
    </mc:Choice>
  </mc:AlternateContent>
  <bookViews>
    <workbookView xWindow="0" yWindow="0" windowWidth="23040" windowHeight="9408" tabRatio="871"/>
  </bookViews>
  <sheets>
    <sheet name="Analysis" sheetId="26" r:id="rId1"/>
    <sheet name="All Seasons" sheetId="25" r:id="rId2"/>
    <sheet name="Team NS&amp;P+" sheetId="24" r:id="rId3"/>
    <sheet name="Averages" sheetId="23" r:id="rId4"/>
    <sheet name="2007" sheetId="1" state="hidden" r:id="rId5"/>
    <sheet name="2008" sheetId="2" state="hidden" r:id="rId6"/>
    <sheet name="2009" sheetId="3" state="hidden" r:id="rId7"/>
    <sheet name="2010" sheetId="4" state="hidden" r:id="rId8"/>
    <sheet name="2011" sheetId="5" state="hidden" r:id="rId9"/>
    <sheet name="2012" sheetId="6" state="hidden" r:id="rId10"/>
    <sheet name="2013" sheetId="7" state="hidden" r:id="rId11"/>
    <sheet name="2014" sheetId="8" state="hidden" r:id="rId12"/>
    <sheet name="Alabama" sheetId="9" r:id="rId13"/>
    <sheet name="Arkansas" sheetId="11" r:id="rId14"/>
    <sheet name="Auburn" sheetId="10" r:id="rId15"/>
    <sheet name="Florida" sheetId="12" r:id="rId16"/>
    <sheet name="Georgia" sheetId="13" r:id="rId17"/>
    <sheet name="Kentucky" sheetId="14" r:id="rId18"/>
    <sheet name="LSU" sheetId="15" r:id="rId19"/>
    <sheet name="Mississippi State" sheetId="16" r:id="rId20"/>
    <sheet name="Missouri" sheetId="28" r:id="rId21"/>
    <sheet name="Ole Miss" sheetId="18" r:id="rId22"/>
    <sheet name="South Carolina" sheetId="19" r:id="rId23"/>
    <sheet name="Tennessee" sheetId="20" r:id="rId24"/>
    <sheet name="Texas A&amp;M" sheetId="27" r:id="rId25"/>
    <sheet name="Vanderbilt" sheetId="22" r:id="rId26"/>
  </sheets>
  <definedNames>
    <definedName name="_xlnm._FilterDatabase" localSheetId="12" hidden="1">Alabama!$A$1:$H$97</definedName>
    <definedName name="_xlnm._FilterDatabase" localSheetId="1" hidden="1">'All Seasons'!$A$2:$I$98</definedName>
    <definedName name="_xlnm._FilterDatabase" localSheetId="13" hidden="1">Arkansas!$A$1:$H$97</definedName>
    <definedName name="_xlnm._FilterDatabase" localSheetId="14" hidden="1">Auburn!$A$1:$H$97</definedName>
    <definedName name="_xlnm._FilterDatabase" localSheetId="3" hidden="1">Averages!$A$1:$N$13</definedName>
    <definedName name="_xlnm._FilterDatabase" localSheetId="15" hidden="1">Florida!$A$1:$H$97</definedName>
    <definedName name="_xlnm._FilterDatabase" localSheetId="16" hidden="1">Georgia!$A$1:$H$97</definedName>
    <definedName name="_xlnm._FilterDatabase" localSheetId="17" hidden="1">Kentucky!$A$1:$H$97</definedName>
    <definedName name="_xlnm._FilterDatabase" localSheetId="18" hidden="1">LSU!$A$1:$H$1</definedName>
    <definedName name="_xlnm._FilterDatabase" localSheetId="19" hidden="1">'Mississippi State'!$A$1:$H$97</definedName>
    <definedName name="_xlnm._FilterDatabase" localSheetId="20" hidden="1">Missouri!$B$1:$H$1</definedName>
    <definedName name="_xlnm._FilterDatabase" localSheetId="21" hidden="1">'Ole Miss'!$A$1:$H$97</definedName>
    <definedName name="_xlnm._FilterDatabase" localSheetId="22" hidden="1">'South Carolina'!$A$1:$H$97</definedName>
    <definedName name="_xlnm._FilterDatabase" localSheetId="2" hidden="1">'Team NS&amp;P+'!$A$1:$J$1</definedName>
    <definedName name="_xlnm._FilterDatabase" localSheetId="23" hidden="1">Tennessee!$A$1:$H$97</definedName>
    <definedName name="_xlnm._FilterDatabase" localSheetId="24" hidden="1">'Texas A&amp;M'!$B$1:$H$1</definedName>
    <definedName name="_xlnm._FilterDatabase" localSheetId="25" hidden="1">Vanderbilt!$A$1:$H$1</definedName>
  </definedNames>
  <calcPr calcId="152511"/>
</workbook>
</file>

<file path=xl/calcChain.xml><?xml version="1.0" encoding="utf-8"?>
<calcChain xmlns="http://schemas.openxmlformats.org/spreadsheetml/2006/main">
  <c r="C46" i="26" l="1"/>
  <c r="C23" i="26"/>
  <c r="G27" i="28" l="1"/>
  <c r="H27" i="28" s="1"/>
  <c r="G28" i="28"/>
  <c r="H28" i="28" s="1"/>
  <c r="G29" i="28"/>
  <c r="H29" i="28" s="1"/>
  <c r="G30" i="28"/>
  <c r="G31" i="28"/>
  <c r="H31" i="28" s="1"/>
  <c r="G32" i="28"/>
  <c r="H32" i="28" s="1"/>
  <c r="G33" i="28"/>
  <c r="H33" i="28" s="1"/>
  <c r="G34" i="28"/>
  <c r="G35" i="28"/>
  <c r="H35" i="28" s="1"/>
  <c r="G36" i="28"/>
  <c r="H36" i="28" s="1"/>
  <c r="G37" i="28"/>
  <c r="H37" i="28" s="1"/>
  <c r="G15" i="28"/>
  <c r="H15" i="28" s="1"/>
  <c r="G16" i="28"/>
  <c r="H16" i="28" s="1"/>
  <c r="G17" i="28"/>
  <c r="G18" i="28"/>
  <c r="H18" i="28" s="1"/>
  <c r="G19" i="28"/>
  <c r="G20" i="28"/>
  <c r="H20" i="28" s="1"/>
  <c r="G21" i="28"/>
  <c r="H21" i="28" s="1"/>
  <c r="G22" i="28"/>
  <c r="H22" i="28" s="1"/>
  <c r="G23" i="28"/>
  <c r="G24" i="28"/>
  <c r="H24" i="28" s="1"/>
  <c r="G25" i="28"/>
  <c r="H25" i="28" s="1"/>
  <c r="G3" i="28"/>
  <c r="G4" i="28"/>
  <c r="H4" i="28" s="1"/>
  <c r="G5" i="28"/>
  <c r="G6" i="28"/>
  <c r="H6" i="28" s="1"/>
  <c r="G7" i="28"/>
  <c r="G8" i="28"/>
  <c r="G9" i="28"/>
  <c r="G10" i="28"/>
  <c r="H10" i="28" s="1"/>
  <c r="G11" i="28"/>
  <c r="G12" i="28"/>
  <c r="H12" i="28" s="1"/>
  <c r="G13" i="28"/>
  <c r="H13" i="28" s="1"/>
  <c r="F37" i="28"/>
  <c r="F36" i="28"/>
  <c r="F35" i="28"/>
  <c r="H34" i="28"/>
  <c r="F34" i="28"/>
  <c r="F33" i="28"/>
  <c r="F32" i="28"/>
  <c r="F31" i="28"/>
  <c r="H30" i="28"/>
  <c r="F30" i="28"/>
  <c r="F29" i="28"/>
  <c r="F28" i="28"/>
  <c r="F27" i="28"/>
  <c r="H26" i="28"/>
  <c r="F26" i="28"/>
  <c r="F25" i="28"/>
  <c r="F24" i="28"/>
  <c r="H23" i="28"/>
  <c r="F23" i="28"/>
  <c r="F22" i="28"/>
  <c r="F21" i="28"/>
  <c r="F20" i="28"/>
  <c r="H19" i="28"/>
  <c r="F19" i="28"/>
  <c r="F18" i="28"/>
  <c r="H17" i="28"/>
  <c r="F17" i="28"/>
  <c r="F16" i="28"/>
  <c r="F15" i="28"/>
  <c r="H14" i="28"/>
  <c r="F14" i="28"/>
  <c r="F13" i="28"/>
  <c r="F12" i="28"/>
  <c r="H11" i="28"/>
  <c r="F11" i="28"/>
  <c r="F10" i="28"/>
  <c r="H9" i="28"/>
  <c r="F9" i="28"/>
  <c r="H8" i="28"/>
  <c r="F8" i="28"/>
  <c r="H7" i="28"/>
  <c r="F7" i="28"/>
  <c r="F6" i="28"/>
  <c r="H5" i="28"/>
  <c r="F5" i="28"/>
  <c r="F4" i="28"/>
  <c r="H3" i="28"/>
  <c r="F3" i="28"/>
  <c r="H2" i="28"/>
  <c r="F2" i="28"/>
  <c r="G3" i="27"/>
  <c r="G5" i="27"/>
  <c r="G6" i="27"/>
  <c r="G7" i="27"/>
  <c r="G8" i="27"/>
  <c r="G9" i="27"/>
  <c r="G10" i="27"/>
  <c r="H10" i="27" s="1"/>
  <c r="G11" i="27"/>
  <c r="H12" i="27"/>
  <c r="G13" i="27"/>
  <c r="H13" i="27" s="1"/>
  <c r="G28" i="27"/>
  <c r="G29" i="27"/>
  <c r="H29" i="27" s="1"/>
  <c r="G30" i="27"/>
  <c r="G31" i="27"/>
  <c r="G32" i="27"/>
  <c r="H32" i="27" s="1"/>
  <c r="G33" i="27"/>
  <c r="G34" i="27"/>
  <c r="G35" i="27"/>
  <c r="G36" i="27"/>
  <c r="G37" i="27"/>
  <c r="F37" i="27"/>
  <c r="F36" i="27"/>
  <c r="F35" i="27"/>
  <c r="F34" i="27"/>
  <c r="F33" i="27"/>
  <c r="F32" i="27"/>
  <c r="F31" i="27"/>
  <c r="F30" i="27"/>
  <c r="H30" i="27"/>
  <c r="F29" i="27"/>
  <c r="F28" i="27"/>
  <c r="F27" i="27"/>
  <c r="G26" i="27"/>
  <c r="F26" i="27"/>
  <c r="G25" i="27"/>
  <c r="F25" i="27"/>
  <c r="G24" i="27"/>
  <c r="F24" i="27"/>
  <c r="G23" i="27"/>
  <c r="F23" i="27"/>
  <c r="G22" i="27"/>
  <c r="F22" i="27"/>
  <c r="G21" i="27"/>
  <c r="F21" i="27"/>
  <c r="G20" i="27"/>
  <c r="F20" i="27"/>
  <c r="G19" i="27"/>
  <c r="F19" i="27"/>
  <c r="G18" i="27"/>
  <c r="F18" i="27"/>
  <c r="G17" i="27"/>
  <c r="H17" i="27" s="1"/>
  <c r="F17" i="27"/>
  <c r="G16" i="27"/>
  <c r="F16" i="27"/>
  <c r="F15" i="27"/>
  <c r="H15" i="27"/>
  <c r="G14" i="27"/>
  <c r="F14" i="27"/>
  <c r="F13" i="27"/>
  <c r="F12" i="27"/>
  <c r="F11" i="27"/>
  <c r="F10" i="27"/>
  <c r="F9" i="27"/>
  <c r="F8" i="27"/>
  <c r="F7" i="27"/>
  <c r="F6" i="27"/>
  <c r="F5" i="27"/>
  <c r="F4" i="27"/>
  <c r="H4" i="27"/>
  <c r="H3" i="27"/>
  <c r="F3" i="27"/>
  <c r="G2" i="27"/>
  <c r="F2" i="27"/>
  <c r="P3" i="28" l="1"/>
  <c r="P4" i="28"/>
  <c r="N2" i="28"/>
  <c r="N3" i="28"/>
  <c r="M4" i="28"/>
  <c r="N4" i="28"/>
  <c r="P2" i="28"/>
  <c r="K2" i="28"/>
  <c r="Q3" i="28"/>
  <c r="Q4" i="28"/>
  <c r="K4" i="28"/>
  <c r="L4" i="28"/>
  <c r="Q2" i="28"/>
  <c r="M2" i="28"/>
  <c r="M3" i="28"/>
  <c r="K3" i="28"/>
  <c r="L2" i="28"/>
  <c r="L3" i="28"/>
  <c r="H11" i="27"/>
  <c r="H5" i="27"/>
  <c r="L2" i="27" s="1"/>
  <c r="H7" i="27"/>
  <c r="N2" i="27" s="1"/>
  <c r="H9" i="27"/>
  <c r="H2" i="27"/>
  <c r="M2" i="27" s="1"/>
  <c r="H6" i="27"/>
  <c r="H8" i="27"/>
  <c r="H31" i="27"/>
  <c r="L4" i="27" s="1"/>
  <c r="H16" i="27"/>
  <c r="L3" i="27" s="1"/>
  <c r="H18" i="27"/>
  <c r="H20" i="27"/>
  <c r="H22" i="27"/>
  <c r="H24" i="27"/>
  <c r="H26" i="27"/>
  <c r="M4" i="27" s="1"/>
  <c r="H28" i="27"/>
  <c r="H34" i="27"/>
  <c r="H36" i="27"/>
  <c r="H14" i="27"/>
  <c r="H19" i="27"/>
  <c r="H21" i="27"/>
  <c r="M3" i="27" s="1"/>
  <c r="H23" i="27"/>
  <c r="H25" i="27"/>
  <c r="H27" i="27"/>
  <c r="H33" i="27"/>
  <c r="H35" i="27"/>
  <c r="H37" i="27"/>
  <c r="C45" i="26"/>
  <c r="C47" i="26" s="1"/>
  <c r="C22" i="26"/>
  <c r="C24" i="26" s="1"/>
  <c r="Q2" i="27" l="1"/>
  <c r="N9" i="28"/>
  <c r="N8" i="28"/>
  <c r="N7" i="28"/>
  <c r="N6" i="28"/>
  <c r="O4" i="28"/>
  <c r="O3" i="28"/>
  <c r="M9" i="28"/>
  <c r="M7" i="28"/>
  <c r="M8" i="28"/>
  <c r="M6" i="28"/>
  <c r="K9" i="28"/>
  <c r="K8" i="28"/>
  <c r="K7" i="28"/>
  <c r="K6" i="28"/>
  <c r="L9" i="28"/>
  <c r="L8" i="28"/>
  <c r="L7" i="28"/>
  <c r="L6" i="28"/>
  <c r="O2" i="28"/>
  <c r="Q7" i="28"/>
  <c r="Q9" i="28"/>
  <c r="Q8" i="28"/>
  <c r="Q6" i="28"/>
  <c r="P9" i="28"/>
  <c r="P8" i="28"/>
  <c r="P7" i="28"/>
  <c r="P6" i="28"/>
  <c r="M9" i="27"/>
  <c r="M6" i="27"/>
  <c r="M8" i="27"/>
  <c r="M7" i="27"/>
  <c r="O3" i="27"/>
  <c r="P3" i="27"/>
  <c r="K3" i="27"/>
  <c r="Q3" i="27"/>
  <c r="Q6" i="27" s="1"/>
  <c r="P4" i="27"/>
  <c r="P2" i="27"/>
  <c r="K2" i="27"/>
  <c r="N3" i="27"/>
  <c r="N8" i="27" s="1"/>
  <c r="Q4" i="27"/>
  <c r="K4" i="27"/>
  <c r="O4" i="27"/>
  <c r="N4" i="27"/>
  <c r="G10" i="9"/>
  <c r="G61" i="14"/>
  <c r="F61" i="14"/>
  <c r="E61" i="14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2" i="9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3" i="11"/>
  <c r="F52" i="11"/>
  <c r="F51" i="11"/>
  <c r="F50" i="11"/>
  <c r="F49" i="11"/>
  <c r="F48" i="11"/>
  <c r="F47" i="11"/>
  <c r="F46" i="11"/>
  <c r="F45" i="11"/>
  <c r="F44" i="11"/>
  <c r="F43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" i="11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" i="10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2" i="12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4" i="13"/>
  <c r="F3" i="13"/>
  <c r="F2" i="13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2" i="14"/>
  <c r="F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2" i="15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" i="16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2" i="18"/>
  <c r="F97" i="19"/>
  <c r="F96" i="19"/>
  <c r="F95" i="19"/>
  <c r="F94" i="19"/>
  <c r="F93" i="19"/>
  <c r="F92" i="19"/>
  <c r="F91" i="19"/>
  <c r="F90" i="19"/>
  <c r="F89" i="19"/>
  <c r="F88" i="19"/>
  <c r="F87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5" i="19"/>
  <c r="F4" i="19"/>
  <c r="F3" i="19"/>
  <c r="F2" i="19"/>
  <c r="F97" i="20"/>
  <c r="F96" i="20"/>
  <c r="F95" i="20"/>
  <c r="F94" i="20"/>
  <c r="F93" i="20"/>
  <c r="F92" i="20"/>
  <c r="F91" i="20"/>
  <c r="F90" i="20"/>
  <c r="F89" i="20"/>
  <c r="F88" i="20"/>
  <c r="F87" i="20"/>
  <c r="F86" i="20"/>
  <c r="F85" i="20"/>
  <c r="F84" i="20"/>
  <c r="F83" i="20"/>
  <c r="F82" i="20"/>
  <c r="F81" i="20"/>
  <c r="F80" i="20"/>
  <c r="F79" i="20"/>
  <c r="F78" i="20"/>
  <c r="F77" i="20"/>
  <c r="F76" i="20"/>
  <c r="F75" i="20"/>
  <c r="F74" i="20"/>
  <c r="F73" i="20"/>
  <c r="F72" i="20"/>
  <c r="F71" i="20"/>
  <c r="F70" i="20"/>
  <c r="F69" i="20"/>
  <c r="F68" i="20"/>
  <c r="F67" i="20"/>
  <c r="F66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F6" i="20"/>
  <c r="F5" i="20"/>
  <c r="F4" i="20"/>
  <c r="F3" i="20"/>
  <c r="F2" i="20"/>
  <c r="F97" i="22"/>
  <c r="F96" i="22"/>
  <c r="F95" i="22"/>
  <c r="F94" i="22"/>
  <c r="F93" i="22"/>
  <c r="F92" i="22"/>
  <c r="F91" i="22"/>
  <c r="F90" i="22"/>
  <c r="F89" i="22"/>
  <c r="F88" i="22"/>
  <c r="F87" i="22"/>
  <c r="F86" i="22"/>
  <c r="F85" i="22"/>
  <c r="F84" i="22"/>
  <c r="F83" i="22"/>
  <c r="F82" i="22"/>
  <c r="F81" i="22"/>
  <c r="F80" i="22"/>
  <c r="F79" i="22"/>
  <c r="F78" i="22"/>
  <c r="F77" i="22"/>
  <c r="F76" i="22"/>
  <c r="F75" i="22"/>
  <c r="F74" i="22"/>
  <c r="F73" i="22"/>
  <c r="F72" i="22"/>
  <c r="F71" i="22"/>
  <c r="F70" i="22"/>
  <c r="F69" i="22"/>
  <c r="F68" i="22"/>
  <c r="F67" i="22"/>
  <c r="F66" i="22"/>
  <c r="F65" i="22"/>
  <c r="F64" i="22"/>
  <c r="F63" i="22"/>
  <c r="F62" i="22"/>
  <c r="F61" i="22"/>
  <c r="F60" i="22"/>
  <c r="F59" i="22"/>
  <c r="F58" i="22"/>
  <c r="F57" i="22"/>
  <c r="F56" i="22"/>
  <c r="F55" i="22"/>
  <c r="F54" i="22"/>
  <c r="F53" i="22"/>
  <c r="F52" i="22"/>
  <c r="F51" i="22"/>
  <c r="F50" i="22"/>
  <c r="F49" i="22"/>
  <c r="F48" i="22"/>
  <c r="F47" i="22"/>
  <c r="F46" i="22"/>
  <c r="F45" i="22"/>
  <c r="F44" i="22"/>
  <c r="F43" i="22"/>
  <c r="F42" i="22"/>
  <c r="F41" i="22"/>
  <c r="F40" i="22"/>
  <c r="F39" i="22"/>
  <c r="F38" i="22"/>
  <c r="F37" i="22"/>
  <c r="F36" i="22"/>
  <c r="F35" i="22"/>
  <c r="F34" i="22"/>
  <c r="F33" i="22"/>
  <c r="F32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3" i="22"/>
  <c r="F4" i="22"/>
  <c r="F5" i="22"/>
  <c r="F6" i="22"/>
  <c r="F7" i="22"/>
  <c r="F8" i="22"/>
  <c r="F9" i="22"/>
  <c r="F10" i="22"/>
  <c r="F11" i="22"/>
  <c r="F12" i="22"/>
  <c r="F13" i="22"/>
  <c r="F2" i="22"/>
  <c r="E97" i="22"/>
  <c r="E96" i="22"/>
  <c r="E95" i="22"/>
  <c r="E94" i="22"/>
  <c r="E93" i="22"/>
  <c r="E92" i="22"/>
  <c r="H92" i="22" s="1"/>
  <c r="E91" i="22"/>
  <c r="E90" i="22"/>
  <c r="E89" i="22"/>
  <c r="E88" i="22"/>
  <c r="E87" i="22"/>
  <c r="E86" i="22"/>
  <c r="E75" i="22"/>
  <c r="H75" i="22" s="1"/>
  <c r="E76" i="22"/>
  <c r="E78" i="22"/>
  <c r="E79" i="22"/>
  <c r="E80" i="22"/>
  <c r="E81" i="22"/>
  <c r="E82" i="22"/>
  <c r="E83" i="22"/>
  <c r="E84" i="22"/>
  <c r="E85" i="22"/>
  <c r="E74" i="22"/>
  <c r="E28" i="22"/>
  <c r="E27" i="22"/>
  <c r="E26" i="22"/>
  <c r="E24" i="22"/>
  <c r="E23" i="22"/>
  <c r="E22" i="22"/>
  <c r="E21" i="22"/>
  <c r="E20" i="22"/>
  <c r="E2" i="22"/>
  <c r="E72" i="22"/>
  <c r="E71" i="22"/>
  <c r="E70" i="22"/>
  <c r="E69" i="22"/>
  <c r="E68" i="22"/>
  <c r="E67" i="22"/>
  <c r="E66" i="22"/>
  <c r="E65" i="22"/>
  <c r="E64" i="22"/>
  <c r="H64" i="22" s="1"/>
  <c r="E62" i="22"/>
  <c r="E60" i="22"/>
  <c r="E59" i="22"/>
  <c r="E58" i="22"/>
  <c r="E57" i="22"/>
  <c r="E56" i="22"/>
  <c r="E55" i="22"/>
  <c r="E54" i="22"/>
  <c r="E53" i="22"/>
  <c r="E52" i="22"/>
  <c r="E51" i="22"/>
  <c r="E50" i="22"/>
  <c r="E49" i="22"/>
  <c r="E48" i="22"/>
  <c r="E47" i="22"/>
  <c r="E46" i="22"/>
  <c r="E45" i="22"/>
  <c r="E44" i="22"/>
  <c r="E43" i="22"/>
  <c r="E42" i="22"/>
  <c r="E40" i="22"/>
  <c r="E39" i="22"/>
  <c r="E38" i="22"/>
  <c r="E37" i="22"/>
  <c r="E36" i="22"/>
  <c r="E35" i="22"/>
  <c r="E34" i="22"/>
  <c r="E33" i="22"/>
  <c r="E32" i="22"/>
  <c r="E30" i="22"/>
  <c r="E19" i="22"/>
  <c r="E18" i="22"/>
  <c r="E17" i="22"/>
  <c r="E16" i="22"/>
  <c r="E15" i="22"/>
  <c r="E3" i="22"/>
  <c r="E4" i="22"/>
  <c r="E5" i="22"/>
  <c r="E6" i="22"/>
  <c r="E7" i="22"/>
  <c r="E8" i="22"/>
  <c r="E9" i="22"/>
  <c r="E10" i="22"/>
  <c r="E11" i="22"/>
  <c r="E12" i="22"/>
  <c r="E13" i="22"/>
  <c r="E97" i="20"/>
  <c r="E96" i="20"/>
  <c r="E95" i="20"/>
  <c r="E94" i="20"/>
  <c r="E93" i="20"/>
  <c r="E92" i="20"/>
  <c r="E91" i="20"/>
  <c r="H91" i="20" s="1"/>
  <c r="E90" i="20"/>
  <c r="E89" i="20"/>
  <c r="E87" i="20"/>
  <c r="E86" i="20"/>
  <c r="E85" i="20"/>
  <c r="E84" i="20"/>
  <c r="E83" i="20"/>
  <c r="E82" i="20"/>
  <c r="E81" i="20"/>
  <c r="E80" i="20"/>
  <c r="E79" i="20"/>
  <c r="E78" i="20"/>
  <c r="E77" i="20"/>
  <c r="E75" i="20"/>
  <c r="E74" i="20"/>
  <c r="E73" i="20"/>
  <c r="E72" i="20"/>
  <c r="E71" i="20"/>
  <c r="E70" i="20"/>
  <c r="E69" i="20"/>
  <c r="E68" i="20"/>
  <c r="E67" i="20"/>
  <c r="E66" i="20"/>
  <c r="E65" i="20"/>
  <c r="E64" i="20"/>
  <c r="E63" i="20"/>
  <c r="H63" i="20" s="1"/>
  <c r="E62" i="20"/>
  <c r="E61" i="20"/>
  <c r="E60" i="20"/>
  <c r="E59" i="20"/>
  <c r="E58" i="20"/>
  <c r="E57" i="20"/>
  <c r="E56" i="20"/>
  <c r="E55" i="20"/>
  <c r="E54" i="20"/>
  <c r="E53" i="20"/>
  <c r="E52" i="20"/>
  <c r="E51" i="20"/>
  <c r="E50" i="20"/>
  <c r="E49" i="20"/>
  <c r="E48" i="20"/>
  <c r="E47" i="20"/>
  <c r="E45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3" i="20"/>
  <c r="E4" i="20"/>
  <c r="E5" i="20"/>
  <c r="E6" i="20"/>
  <c r="E7" i="20"/>
  <c r="E8" i="20"/>
  <c r="E9" i="20"/>
  <c r="E10" i="20"/>
  <c r="E11" i="20"/>
  <c r="E12" i="20"/>
  <c r="E13" i="20"/>
  <c r="G13" i="22"/>
  <c r="H13" i="22" s="1"/>
  <c r="G12" i="22"/>
  <c r="G11" i="22"/>
  <c r="H11" i="22" s="1"/>
  <c r="G10" i="22"/>
  <c r="H10" i="22" s="1"/>
  <c r="G9" i="22"/>
  <c r="H9" i="22" s="1"/>
  <c r="G8" i="22"/>
  <c r="G7" i="22"/>
  <c r="H7" i="22" s="1"/>
  <c r="G6" i="22"/>
  <c r="H6" i="22" s="1"/>
  <c r="G5" i="22"/>
  <c r="H5" i="22" s="1"/>
  <c r="G4" i="22"/>
  <c r="G3" i="22"/>
  <c r="H3" i="22" s="1"/>
  <c r="E96" i="19"/>
  <c r="E95" i="19"/>
  <c r="E94" i="19"/>
  <c r="E93" i="19"/>
  <c r="E92" i="19"/>
  <c r="H92" i="19" s="1"/>
  <c r="E91" i="19"/>
  <c r="E90" i="19"/>
  <c r="E89" i="19"/>
  <c r="E88" i="19"/>
  <c r="E87" i="19"/>
  <c r="E86" i="19"/>
  <c r="E85" i="19"/>
  <c r="E84" i="19"/>
  <c r="H84" i="19" s="1"/>
  <c r="E83" i="19"/>
  <c r="E82" i="19"/>
  <c r="E81" i="19"/>
  <c r="E80" i="19"/>
  <c r="E79" i="19"/>
  <c r="E78" i="19"/>
  <c r="E76" i="19"/>
  <c r="E75" i="19"/>
  <c r="E74" i="19"/>
  <c r="E72" i="19"/>
  <c r="H72" i="19" s="1"/>
  <c r="E71" i="19"/>
  <c r="E70" i="19"/>
  <c r="E69" i="19"/>
  <c r="E68" i="19"/>
  <c r="E67" i="19"/>
  <c r="E66" i="19"/>
  <c r="E65" i="19"/>
  <c r="E64" i="19"/>
  <c r="E63" i="19"/>
  <c r="E62" i="19"/>
  <c r="E61" i="19"/>
  <c r="E60" i="19"/>
  <c r="H60" i="19" s="1"/>
  <c r="E59" i="19"/>
  <c r="E58" i="19"/>
  <c r="E57" i="19"/>
  <c r="E56" i="19"/>
  <c r="E55" i="19"/>
  <c r="E54" i="19"/>
  <c r="E53" i="19"/>
  <c r="E52" i="19"/>
  <c r="E51" i="19"/>
  <c r="E48" i="19"/>
  <c r="E47" i="19"/>
  <c r="E46" i="19"/>
  <c r="E45" i="19"/>
  <c r="E44" i="19"/>
  <c r="E43" i="19"/>
  <c r="E42" i="19"/>
  <c r="E41" i="19"/>
  <c r="E40" i="19"/>
  <c r="H40" i="19" s="1"/>
  <c r="E39" i="19"/>
  <c r="E38" i="19"/>
  <c r="E37" i="19"/>
  <c r="E36" i="19"/>
  <c r="E35" i="19"/>
  <c r="E34" i="19"/>
  <c r="E33" i="19"/>
  <c r="E32" i="19"/>
  <c r="E31" i="19"/>
  <c r="E30" i="19"/>
  <c r="H30" i="19" s="1"/>
  <c r="E29" i="19"/>
  <c r="E28" i="19"/>
  <c r="E27" i="19"/>
  <c r="E24" i="19"/>
  <c r="E23" i="19"/>
  <c r="E22" i="19"/>
  <c r="E21" i="19"/>
  <c r="E20" i="19"/>
  <c r="E19" i="19"/>
  <c r="E18" i="19"/>
  <c r="E17" i="19"/>
  <c r="H17" i="19" s="1"/>
  <c r="E16" i="19"/>
  <c r="E15" i="19"/>
  <c r="E14" i="19"/>
  <c r="E3" i="19"/>
  <c r="E4" i="19"/>
  <c r="H4" i="19" s="1"/>
  <c r="E5" i="19"/>
  <c r="E6" i="19"/>
  <c r="E7" i="19"/>
  <c r="E9" i="19"/>
  <c r="E10" i="19"/>
  <c r="E11" i="19"/>
  <c r="E12" i="19"/>
  <c r="E13" i="19"/>
  <c r="E2" i="19"/>
  <c r="E97" i="18"/>
  <c r="E96" i="18"/>
  <c r="E95" i="18"/>
  <c r="H95" i="18" s="1"/>
  <c r="E94" i="18"/>
  <c r="E93" i="18"/>
  <c r="E92" i="18"/>
  <c r="E91" i="18"/>
  <c r="E90" i="18"/>
  <c r="E89" i="18"/>
  <c r="E88" i="18"/>
  <c r="E87" i="18"/>
  <c r="E86" i="18"/>
  <c r="E85" i="18"/>
  <c r="E84" i="18"/>
  <c r="E83" i="18"/>
  <c r="E82" i="18"/>
  <c r="E81" i="18"/>
  <c r="E80" i="18"/>
  <c r="E79" i="18"/>
  <c r="E78" i="18"/>
  <c r="E77" i="18"/>
  <c r="E75" i="18"/>
  <c r="H75" i="18" s="1"/>
  <c r="E74" i="18"/>
  <c r="E73" i="18"/>
  <c r="E72" i="18"/>
  <c r="E71" i="18"/>
  <c r="E70" i="18"/>
  <c r="E69" i="18"/>
  <c r="E68" i="18"/>
  <c r="E67" i="18"/>
  <c r="E66" i="18"/>
  <c r="E64" i="18"/>
  <c r="E63" i="18"/>
  <c r="E62" i="18"/>
  <c r="E61" i="18"/>
  <c r="E60" i="18"/>
  <c r="E59" i="18"/>
  <c r="E58" i="18"/>
  <c r="E57" i="18"/>
  <c r="E56" i="18"/>
  <c r="E55" i="18"/>
  <c r="E53" i="18"/>
  <c r="E52" i="18"/>
  <c r="E51" i="18"/>
  <c r="H51" i="18" s="1"/>
  <c r="E50" i="18"/>
  <c r="E49" i="18"/>
  <c r="E48" i="18"/>
  <c r="E47" i="18"/>
  <c r="E46" i="18"/>
  <c r="E45" i="18"/>
  <c r="E44" i="18"/>
  <c r="E43" i="18"/>
  <c r="E42" i="18"/>
  <c r="E41" i="18"/>
  <c r="E40" i="18"/>
  <c r="E38" i="18"/>
  <c r="E37" i="18"/>
  <c r="E36" i="18"/>
  <c r="E35" i="18"/>
  <c r="E34" i="18"/>
  <c r="H34" i="18" s="1"/>
  <c r="E33" i="18"/>
  <c r="E32" i="18"/>
  <c r="E31" i="18"/>
  <c r="E30" i="18"/>
  <c r="E29" i="18"/>
  <c r="E28" i="18"/>
  <c r="E27" i="18"/>
  <c r="E25" i="18"/>
  <c r="E24" i="18"/>
  <c r="E23" i="18"/>
  <c r="E22" i="18"/>
  <c r="E21" i="18"/>
  <c r="E20" i="18"/>
  <c r="E19" i="18"/>
  <c r="E18" i="18"/>
  <c r="E17" i="18"/>
  <c r="E16" i="18"/>
  <c r="H16" i="18" s="1"/>
  <c r="E14" i="18"/>
  <c r="E3" i="18"/>
  <c r="E4" i="18"/>
  <c r="E5" i="18"/>
  <c r="E6" i="18"/>
  <c r="E7" i="18"/>
  <c r="E8" i="18"/>
  <c r="E9" i="18"/>
  <c r="E10" i="18"/>
  <c r="E11" i="18"/>
  <c r="H11" i="18" s="1"/>
  <c r="E12" i="18"/>
  <c r="E13" i="18"/>
  <c r="E97" i="16"/>
  <c r="E96" i="16"/>
  <c r="E95" i="16"/>
  <c r="E94" i="16"/>
  <c r="H94" i="16" s="1"/>
  <c r="E93" i="16"/>
  <c r="E92" i="16"/>
  <c r="E91" i="16"/>
  <c r="E90" i="16"/>
  <c r="E89" i="16"/>
  <c r="E87" i="16"/>
  <c r="E86" i="16"/>
  <c r="E85" i="16"/>
  <c r="E84" i="16"/>
  <c r="E83" i="16"/>
  <c r="E82" i="16"/>
  <c r="E81" i="16"/>
  <c r="E80" i="16"/>
  <c r="E79" i="16"/>
  <c r="E78" i="16"/>
  <c r="E77" i="16"/>
  <c r="E76" i="16"/>
  <c r="E75" i="16"/>
  <c r="H75" i="16" s="1"/>
  <c r="E74" i="16"/>
  <c r="E73" i="16"/>
  <c r="E72" i="16"/>
  <c r="E71" i="16"/>
  <c r="E70" i="16"/>
  <c r="E69" i="16"/>
  <c r="E68" i="16"/>
  <c r="E67" i="16"/>
  <c r="E66" i="16"/>
  <c r="E65" i="16"/>
  <c r="E63" i="16"/>
  <c r="E62" i="16"/>
  <c r="E61" i="16"/>
  <c r="E60" i="16"/>
  <c r="E59" i="16"/>
  <c r="E58" i="16"/>
  <c r="H58" i="16" s="1"/>
  <c r="E57" i="16"/>
  <c r="E56" i="16"/>
  <c r="E54" i="16"/>
  <c r="E53" i="16"/>
  <c r="E52" i="16"/>
  <c r="E51" i="16"/>
  <c r="E49" i="16"/>
  <c r="E48" i="16"/>
  <c r="E47" i="16"/>
  <c r="E46" i="16"/>
  <c r="E45" i="16"/>
  <c r="E44" i="16"/>
  <c r="E42" i="16"/>
  <c r="H42" i="16" s="1"/>
  <c r="E41" i="16"/>
  <c r="E40" i="16"/>
  <c r="E39" i="16"/>
  <c r="E38" i="16"/>
  <c r="E37" i="16"/>
  <c r="E36" i="16"/>
  <c r="E35" i="16"/>
  <c r="E34" i="16"/>
  <c r="E33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6" i="16"/>
  <c r="E15" i="16"/>
  <c r="E4" i="16"/>
  <c r="E5" i="16"/>
  <c r="H5" i="16" s="1"/>
  <c r="E6" i="16"/>
  <c r="E7" i="16"/>
  <c r="E8" i="16"/>
  <c r="E10" i="16"/>
  <c r="E11" i="16"/>
  <c r="E12" i="16"/>
  <c r="E13" i="16"/>
  <c r="E2" i="16"/>
  <c r="G3" i="16"/>
  <c r="H3" i="16" s="1"/>
  <c r="G4" i="16"/>
  <c r="G6" i="16"/>
  <c r="H6" i="16" s="1"/>
  <c r="G7" i="16"/>
  <c r="G8" i="16"/>
  <c r="G9" i="16"/>
  <c r="H9" i="16" s="1"/>
  <c r="G10" i="16"/>
  <c r="H10" i="16" s="1"/>
  <c r="G11" i="16"/>
  <c r="G12" i="16"/>
  <c r="G13" i="16"/>
  <c r="G2" i="16"/>
  <c r="H2" i="16" s="1"/>
  <c r="E97" i="15"/>
  <c r="E96" i="15"/>
  <c r="E95" i="15"/>
  <c r="E94" i="15"/>
  <c r="E93" i="15"/>
  <c r="E92" i="15"/>
  <c r="E91" i="15"/>
  <c r="E90" i="15"/>
  <c r="E89" i="15"/>
  <c r="E88" i="15"/>
  <c r="E87" i="15"/>
  <c r="H87" i="15" s="1"/>
  <c r="E86" i="15"/>
  <c r="E85" i="15"/>
  <c r="E84" i="15"/>
  <c r="E83" i="15"/>
  <c r="E82" i="15"/>
  <c r="H82" i="15" s="1"/>
  <c r="E81" i="15"/>
  <c r="E80" i="15"/>
  <c r="E79" i="15"/>
  <c r="E78" i="15"/>
  <c r="E77" i="15"/>
  <c r="E76" i="15"/>
  <c r="E75" i="15"/>
  <c r="E74" i="15"/>
  <c r="E73" i="15"/>
  <c r="E72" i="15"/>
  <c r="E71" i="15"/>
  <c r="E70" i="15"/>
  <c r="E69" i="15"/>
  <c r="E68" i="15"/>
  <c r="E67" i="15"/>
  <c r="E66" i="15"/>
  <c r="H66" i="15" s="1"/>
  <c r="E65" i="15"/>
  <c r="E64" i="15"/>
  <c r="E63" i="15"/>
  <c r="E62" i="15"/>
  <c r="E61" i="15"/>
  <c r="E60" i="15"/>
  <c r="E59" i="15"/>
  <c r="E58" i="15"/>
  <c r="E57" i="15"/>
  <c r="E56" i="15"/>
  <c r="E55" i="15"/>
  <c r="E54" i="15"/>
  <c r="E52" i="15"/>
  <c r="E51" i="15"/>
  <c r="H51" i="15" s="1"/>
  <c r="E50" i="15"/>
  <c r="E49" i="15"/>
  <c r="E48" i="15"/>
  <c r="E47" i="15"/>
  <c r="E46" i="15"/>
  <c r="E45" i="15"/>
  <c r="E44" i="15"/>
  <c r="H44" i="15" s="1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H14" i="15" s="1"/>
  <c r="E3" i="15"/>
  <c r="E4" i="15"/>
  <c r="E5" i="15"/>
  <c r="E7" i="15"/>
  <c r="E8" i="15"/>
  <c r="E9" i="15"/>
  <c r="E10" i="15"/>
  <c r="E11" i="15"/>
  <c r="E12" i="15"/>
  <c r="E13" i="15"/>
  <c r="E2" i="15"/>
  <c r="E96" i="14"/>
  <c r="E95" i="14"/>
  <c r="E94" i="14"/>
  <c r="E93" i="14"/>
  <c r="E92" i="14"/>
  <c r="E91" i="14"/>
  <c r="E90" i="14"/>
  <c r="E89" i="14"/>
  <c r="E88" i="14"/>
  <c r="E87" i="14"/>
  <c r="E86" i="14"/>
  <c r="E85" i="14"/>
  <c r="E84" i="14"/>
  <c r="E83" i="14"/>
  <c r="E82" i="14"/>
  <c r="E81" i="14"/>
  <c r="H81" i="14" s="1"/>
  <c r="E80" i="14"/>
  <c r="E79" i="14"/>
  <c r="E78" i="14"/>
  <c r="E77" i="14"/>
  <c r="E76" i="14"/>
  <c r="E75" i="14"/>
  <c r="E74" i="14"/>
  <c r="E73" i="14"/>
  <c r="E72" i="14"/>
  <c r="H72" i="14" s="1"/>
  <c r="E71" i="14"/>
  <c r="E70" i="14"/>
  <c r="E69" i="14"/>
  <c r="E68" i="14"/>
  <c r="E67" i="14"/>
  <c r="E66" i="14"/>
  <c r="E65" i="14"/>
  <c r="E64" i="14"/>
  <c r="E63" i="14"/>
  <c r="E60" i="14"/>
  <c r="E59" i="14"/>
  <c r="E58" i="14"/>
  <c r="E57" i="14"/>
  <c r="E56" i="14"/>
  <c r="H56" i="14" s="1"/>
  <c r="E55" i="14"/>
  <c r="E54" i="14"/>
  <c r="E53" i="14"/>
  <c r="E52" i="14"/>
  <c r="E51" i="14"/>
  <c r="E50" i="14"/>
  <c r="E49" i="14"/>
  <c r="E48" i="14"/>
  <c r="E47" i="14"/>
  <c r="H47" i="14" s="1"/>
  <c r="E46" i="14"/>
  <c r="E45" i="14"/>
  <c r="E44" i="14"/>
  <c r="E43" i="14"/>
  <c r="E42" i="14"/>
  <c r="E41" i="14"/>
  <c r="E40" i="14"/>
  <c r="E39" i="14"/>
  <c r="E37" i="14"/>
  <c r="E36" i="14"/>
  <c r="E35" i="14"/>
  <c r="E34" i="14"/>
  <c r="H34" i="14" s="1"/>
  <c r="E33" i="14"/>
  <c r="E32" i="14"/>
  <c r="E31" i="14"/>
  <c r="E30" i="14"/>
  <c r="E29" i="14"/>
  <c r="E28" i="14"/>
  <c r="E27" i="14"/>
  <c r="E25" i="14"/>
  <c r="E24" i="14"/>
  <c r="E23" i="14"/>
  <c r="E22" i="14"/>
  <c r="E21" i="14"/>
  <c r="E20" i="14"/>
  <c r="E19" i="14"/>
  <c r="E18" i="14"/>
  <c r="E17" i="14"/>
  <c r="E16" i="14"/>
  <c r="E15" i="14"/>
  <c r="E3" i="14"/>
  <c r="E4" i="14"/>
  <c r="E5" i="14"/>
  <c r="E6" i="14"/>
  <c r="E7" i="14"/>
  <c r="E8" i="14"/>
  <c r="E9" i="14"/>
  <c r="E10" i="14"/>
  <c r="E11" i="14"/>
  <c r="E12" i="14"/>
  <c r="E13" i="14"/>
  <c r="E2" i="14"/>
  <c r="H2" i="14" s="1"/>
  <c r="E97" i="13"/>
  <c r="E96" i="13"/>
  <c r="H96" i="13" s="1"/>
  <c r="E95" i="13"/>
  <c r="E94" i="13"/>
  <c r="E93" i="13"/>
  <c r="E92" i="13"/>
  <c r="E91" i="13"/>
  <c r="E90" i="13"/>
  <c r="E89" i="13"/>
  <c r="E88" i="13"/>
  <c r="E87" i="13"/>
  <c r="E86" i="13"/>
  <c r="E84" i="13"/>
  <c r="E83" i="13"/>
  <c r="E82" i="13"/>
  <c r="H82" i="13" s="1"/>
  <c r="E81" i="13"/>
  <c r="E80" i="13"/>
  <c r="E79" i="13"/>
  <c r="E78" i="13"/>
  <c r="E77" i="13"/>
  <c r="E76" i="13"/>
  <c r="E75" i="13"/>
  <c r="E73" i="13"/>
  <c r="E72" i="13"/>
  <c r="H72" i="13" s="1"/>
  <c r="E71" i="13"/>
  <c r="E70" i="13"/>
  <c r="E69" i="13"/>
  <c r="E68" i="13"/>
  <c r="E67" i="13"/>
  <c r="E66" i="13"/>
  <c r="E65" i="13"/>
  <c r="E64" i="13"/>
  <c r="E63" i="13"/>
  <c r="E62" i="13"/>
  <c r="E60" i="13"/>
  <c r="E59" i="13"/>
  <c r="E58" i="13"/>
  <c r="E57" i="13"/>
  <c r="E56" i="13"/>
  <c r="E55" i="13"/>
  <c r="E54" i="13"/>
  <c r="E53" i="13"/>
  <c r="E52" i="13"/>
  <c r="H52" i="13" s="1"/>
  <c r="E51" i="13"/>
  <c r="E50" i="13"/>
  <c r="E49" i="13"/>
  <c r="E48" i="13"/>
  <c r="E47" i="13"/>
  <c r="H47" i="13" s="1"/>
  <c r="E46" i="13"/>
  <c r="E45" i="13"/>
  <c r="E44" i="13"/>
  <c r="E43" i="13"/>
  <c r="E41" i="13"/>
  <c r="E40" i="13"/>
  <c r="E39" i="13"/>
  <c r="E38" i="13"/>
  <c r="E36" i="13"/>
  <c r="E35" i="13"/>
  <c r="E34" i="13"/>
  <c r="H34" i="13" s="1"/>
  <c r="E33" i="13"/>
  <c r="E32" i="13"/>
  <c r="E31" i="13"/>
  <c r="E30" i="13"/>
  <c r="E29" i="13"/>
  <c r="E28" i="13"/>
  <c r="E27" i="13"/>
  <c r="E25" i="13"/>
  <c r="E24" i="13"/>
  <c r="E23" i="13"/>
  <c r="E22" i="13"/>
  <c r="E21" i="13"/>
  <c r="E20" i="13"/>
  <c r="E19" i="13"/>
  <c r="E18" i="13"/>
  <c r="E16" i="13"/>
  <c r="E15" i="13"/>
  <c r="E14" i="13"/>
  <c r="E3" i="13"/>
  <c r="E4" i="13"/>
  <c r="H4" i="13" s="1"/>
  <c r="E5" i="13"/>
  <c r="E6" i="13"/>
  <c r="E7" i="13"/>
  <c r="E8" i="13"/>
  <c r="E9" i="13"/>
  <c r="E10" i="13"/>
  <c r="E11" i="13"/>
  <c r="E12" i="13"/>
  <c r="E2" i="13"/>
  <c r="E96" i="12"/>
  <c r="H96" i="12" s="1"/>
  <c r="E95" i="12"/>
  <c r="E94" i="12"/>
  <c r="E93" i="12"/>
  <c r="E92" i="12"/>
  <c r="E91" i="12"/>
  <c r="E90" i="12"/>
  <c r="E89" i="12"/>
  <c r="E88" i="12"/>
  <c r="E87" i="12"/>
  <c r="E86" i="12"/>
  <c r="E85" i="12"/>
  <c r="E84" i="12"/>
  <c r="H84" i="12" s="1"/>
  <c r="E83" i="12"/>
  <c r="E82" i="12"/>
  <c r="E81" i="12"/>
  <c r="E80" i="12"/>
  <c r="E79" i="12"/>
  <c r="E78" i="12"/>
  <c r="E77" i="12"/>
  <c r="E76" i="12"/>
  <c r="E74" i="12"/>
  <c r="E72" i="12"/>
  <c r="H72" i="12" s="1"/>
  <c r="E71" i="12"/>
  <c r="E70" i="12"/>
  <c r="E69" i="12"/>
  <c r="E68" i="12"/>
  <c r="E67" i="12"/>
  <c r="E66" i="12"/>
  <c r="E65" i="12"/>
  <c r="E64" i="12"/>
  <c r="E63" i="12"/>
  <c r="E62" i="12"/>
  <c r="E61" i="12"/>
  <c r="E60" i="12"/>
  <c r="H60" i="12" s="1"/>
  <c r="E59" i="12"/>
  <c r="E58" i="12"/>
  <c r="E57" i="12"/>
  <c r="E56" i="12"/>
  <c r="E55" i="12"/>
  <c r="E54" i="12"/>
  <c r="E53" i="12"/>
  <c r="E52" i="12"/>
  <c r="E51" i="12"/>
  <c r="E50" i="12"/>
  <c r="E48" i="12"/>
  <c r="H48" i="12" s="1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4" i="12"/>
  <c r="H24" i="12" s="1"/>
  <c r="E23" i="12"/>
  <c r="E22" i="12"/>
  <c r="E21" i="12"/>
  <c r="E20" i="12"/>
  <c r="E19" i="12"/>
  <c r="E18" i="12"/>
  <c r="E17" i="12"/>
  <c r="E16" i="12"/>
  <c r="E15" i="12"/>
  <c r="E14" i="12"/>
  <c r="E3" i="12"/>
  <c r="E4" i="12"/>
  <c r="E5" i="12"/>
  <c r="E6" i="12"/>
  <c r="E7" i="12"/>
  <c r="E8" i="12"/>
  <c r="E9" i="12"/>
  <c r="E10" i="12"/>
  <c r="E11" i="12"/>
  <c r="E12" i="12"/>
  <c r="E13" i="12"/>
  <c r="E2" i="12"/>
  <c r="J88" i="10"/>
  <c r="J52" i="10"/>
  <c r="J21" i="10"/>
  <c r="E97" i="10"/>
  <c r="J97" i="10" s="1"/>
  <c r="E96" i="10"/>
  <c r="E95" i="10"/>
  <c r="J95" i="10" s="1"/>
  <c r="E94" i="10"/>
  <c r="J94" i="10" s="1"/>
  <c r="E93" i="10"/>
  <c r="J93" i="10" s="1"/>
  <c r="E92" i="10"/>
  <c r="J92" i="10" s="1"/>
  <c r="E91" i="10"/>
  <c r="J91" i="10" s="1"/>
  <c r="E90" i="10"/>
  <c r="J90" i="10" s="1"/>
  <c r="E89" i="10"/>
  <c r="J89" i="10" s="1"/>
  <c r="E87" i="10"/>
  <c r="J87" i="10" s="1"/>
  <c r="E86" i="10"/>
  <c r="E73" i="10"/>
  <c r="J73" i="10" s="1"/>
  <c r="E72" i="10"/>
  <c r="E71" i="10"/>
  <c r="J71" i="10" s="1"/>
  <c r="E70" i="10"/>
  <c r="J70" i="10" s="1"/>
  <c r="E69" i="10"/>
  <c r="J69" i="10" s="1"/>
  <c r="E68" i="10"/>
  <c r="J68" i="10" s="1"/>
  <c r="E67" i="10"/>
  <c r="J67" i="10" s="1"/>
  <c r="E66" i="10"/>
  <c r="J66" i="10" s="1"/>
  <c r="E65" i="10"/>
  <c r="J65" i="10" s="1"/>
  <c r="E64" i="10"/>
  <c r="J64" i="10" s="1"/>
  <c r="E63" i="10"/>
  <c r="J63" i="10" s="1"/>
  <c r="E62" i="10"/>
  <c r="E49" i="10"/>
  <c r="J49" i="10" s="1"/>
  <c r="E48" i="10"/>
  <c r="J48" i="10" s="1"/>
  <c r="E47" i="10"/>
  <c r="J47" i="10" s="1"/>
  <c r="E46" i="10"/>
  <c r="J46" i="10" s="1"/>
  <c r="E45" i="10"/>
  <c r="J45" i="10" s="1"/>
  <c r="E44" i="10"/>
  <c r="J44" i="10" s="1"/>
  <c r="E43" i="10"/>
  <c r="J43" i="10" s="1"/>
  <c r="E42" i="10"/>
  <c r="J42" i="10" s="1"/>
  <c r="E41" i="10"/>
  <c r="J41" i="10" s="1"/>
  <c r="E40" i="10"/>
  <c r="J40" i="10" s="1"/>
  <c r="E39" i="10"/>
  <c r="J39" i="10" s="1"/>
  <c r="E38" i="10"/>
  <c r="E25" i="10"/>
  <c r="J25" i="10" s="1"/>
  <c r="E24" i="10"/>
  <c r="J24" i="10" s="1"/>
  <c r="E23" i="10"/>
  <c r="J23" i="10" s="1"/>
  <c r="E22" i="10"/>
  <c r="J22" i="10" s="1"/>
  <c r="E20" i="10"/>
  <c r="J20" i="10" s="1"/>
  <c r="E19" i="10"/>
  <c r="J19" i="10" s="1"/>
  <c r="E18" i="10"/>
  <c r="J18" i="10" s="1"/>
  <c r="E17" i="10"/>
  <c r="J17" i="10" s="1"/>
  <c r="E16" i="10"/>
  <c r="J16" i="10" s="1"/>
  <c r="E15" i="10"/>
  <c r="J15" i="10" s="1"/>
  <c r="E14" i="10"/>
  <c r="E85" i="10"/>
  <c r="J85" i="10" s="1"/>
  <c r="E84" i="10"/>
  <c r="J84" i="10" s="1"/>
  <c r="E83" i="10"/>
  <c r="J83" i="10" s="1"/>
  <c r="E82" i="10"/>
  <c r="J82" i="10" s="1"/>
  <c r="E81" i="10"/>
  <c r="J81" i="10" s="1"/>
  <c r="E80" i="10"/>
  <c r="J80" i="10" s="1"/>
  <c r="E79" i="10"/>
  <c r="J79" i="10" s="1"/>
  <c r="E78" i="10"/>
  <c r="J78" i="10" s="1"/>
  <c r="E77" i="10"/>
  <c r="J77" i="10" s="1"/>
  <c r="E76" i="10"/>
  <c r="J76" i="10" s="1"/>
  <c r="E75" i="10"/>
  <c r="J75" i="10" s="1"/>
  <c r="E74" i="10"/>
  <c r="E61" i="10"/>
  <c r="J61" i="10" s="1"/>
  <c r="E60" i="10"/>
  <c r="E59" i="10"/>
  <c r="J59" i="10" s="1"/>
  <c r="E58" i="10"/>
  <c r="J58" i="10" s="1"/>
  <c r="E57" i="10"/>
  <c r="J57" i="10" s="1"/>
  <c r="E56" i="10"/>
  <c r="J56" i="10" s="1"/>
  <c r="E55" i="10"/>
  <c r="J55" i="10" s="1"/>
  <c r="E54" i="10"/>
  <c r="J54" i="10" s="1"/>
  <c r="E53" i="10"/>
  <c r="J53" i="10" s="1"/>
  <c r="E51" i="10"/>
  <c r="J51" i="10" s="1"/>
  <c r="E50" i="10"/>
  <c r="E37" i="10"/>
  <c r="J37" i="10" s="1"/>
  <c r="E36" i="10"/>
  <c r="J36" i="10" s="1"/>
  <c r="E35" i="10"/>
  <c r="J35" i="10" s="1"/>
  <c r="E34" i="10"/>
  <c r="J34" i="10" s="1"/>
  <c r="E33" i="10"/>
  <c r="J33" i="10" s="1"/>
  <c r="E32" i="10"/>
  <c r="J32" i="10" s="1"/>
  <c r="E31" i="10"/>
  <c r="J31" i="10" s="1"/>
  <c r="E30" i="10"/>
  <c r="J30" i="10" s="1"/>
  <c r="E29" i="10"/>
  <c r="J29" i="10" s="1"/>
  <c r="E28" i="10"/>
  <c r="J28" i="10" s="1"/>
  <c r="E27" i="10"/>
  <c r="J27" i="10" s="1"/>
  <c r="E26" i="10"/>
  <c r="E3" i="10"/>
  <c r="E4" i="10"/>
  <c r="E5" i="10"/>
  <c r="E6" i="10"/>
  <c r="E7" i="10"/>
  <c r="E8" i="10"/>
  <c r="E9" i="10"/>
  <c r="E10" i="10"/>
  <c r="E11" i="10"/>
  <c r="H11" i="10" s="1"/>
  <c r="E12" i="10"/>
  <c r="E13" i="10"/>
  <c r="E2" i="10"/>
  <c r="E85" i="11"/>
  <c r="E84" i="11"/>
  <c r="E83" i="11"/>
  <c r="E82" i="11"/>
  <c r="E81" i="11"/>
  <c r="E80" i="11"/>
  <c r="E79" i="11"/>
  <c r="E78" i="11"/>
  <c r="E76" i="11"/>
  <c r="E75" i="11"/>
  <c r="H75" i="11" s="1"/>
  <c r="E74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97" i="11"/>
  <c r="E96" i="11"/>
  <c r="E95" i="11"/>
  <c r="E94" i="11"/>
  <c r="E93" i="11"/>
  <c r="E92" i="11"/>
  <c r="E91" i="11"/>
  <c r="E90" i="11"/>
  <c r="E89" i="11"/>
  <c r="E87" i="11"/>
  <c r="H87" i="11" s="1"/>
  <c r="E86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15" i="11"/>
  <c r="E16" i="11"/>
  <c r="E18" i="11"/>
  <c r="E19" i="11"/>
  <c r="E20" i="11"/>
  <c r="E21" i="11"/>
  <c r="E22" i="11"/>
  <c r="E23" i="11"/>
  <c r="E24" i="11"/>
  <c r="E25" i="11"/>
  <c r="E14" i="11"/>
  <c r="E3" i="11"/>
  <c r="E4" i="11"/>
  <c r="E5" i="11"/>
  <c r="E6" i="11"/>
  <c r="H6" i="11" s="1"/>
  <c r="E7" i="11"/>
  <c r="E8" i="11"/>
  <c r="E9" i="11"/>
  <c r="E10" i="11"/>
  <c r="E11" i="11"/>
  <c r="E12" i="11"/>
  <c r="E13" i="11"/>
  <c r="E2" i="11"/>
  <c r="G2" i="11"/>
  <c r="G3" i="11"/>
  <c r="G4" i="11"/>
  <c r="G5" i="11"/>
  <c r="G7" i="11"/>
  <c r="H7" i="11" s="1"/>
  <c r="G8" i="11"/>
  <c r="H8" i="11" s="1"/>
  <c r="G9" i="11"/>
  <c r="H9" i="11" s="1"/>
  <c r="G10" i="11"/>
  <c r="H10" i="11" s="1"/>
  <c r="G11" i="11"/>
  <c r="H11" i="11" s="1"/>
  <c r="G12" i="11"/>
  <c r="H12" i="11" s="1"/>
  <c r="G13" i="11"/>
  <c r="H13" i="11" s="1"/>
  <c r="G15" i="11"/>
  <c r="H15" i="11" s="1"/>
  <c r="G16" i="11"/>
  <c r="H16" i="11" s="1"/>
  <c r="G17" i="11"/>
  <c r="H17" i="11" s="1"/>
  <c r="G18" i="11"/>
  <c r="G19" i="11"/>
  <c r="G20" i="11"/>
  <c r="G21" i="11"/>
  <c r="G22" i="11"/>
  <c r="G23" i="11"/>
  <c r="G24" i="11"/>
  <c r="G25" i="11"/>
  <c r="G27" i="11"/>
  <c r="G28" i="11"/>
  <c r="H28" i="11" s="1"/>
  <c r="G29" i="11"/>
  <c r="H29" i="11" s="1"/>
  <c r="G30" i="11"/>
  <c r="H30" i="11" s="1"/>
  <c r="G31" i="11"/>
  <c r="G32" i="11"/>
  <c r="H32" i="11" s="1"/>
  <c r="G33" i="11"/>
  <c r="H33" i="11" s="1"/>
  <c r="G34" i="11"/>
  <c r="H34" i="11" s="1"/>
  <c r="G35" i="11"/>
  <c r="G36" i="11"/>
  <c r="H36" i="11" s="1"/>
  <c r="G37" i="11"/>
  <c r="H37" i="11" s="1"/>
  <c r="G39" i="11"/>
  <c r="G40" i="11"/>
  <c r="H40" i="11" s="1"/>
  <c r="G41" i="11"/>
  <c r="H41" i="11" s="1"/>
  <c r="G42" i="11"/>
  <c r="H42" i="11" s="1"/>
  <c r="G43" i="11"/>
  <c r="G44" i="11"/>
  <c r="H44" i="11" s="1"/>
  <c r="G45" i="11"/>
  <c r="H45" i="11" s="1"/>
  <c r="G46" i="11"/>
  <c r="H46" i="11" s="1"/>
  <c r="G47" i="11"/>
  <c r="G48" i="11"/>
  <c r="H48" i="11" s="1"/>
  <c r="G49" i="11"/>
  <c r="H49" i="11" s="1"/>
  <c r="G51" i="11"/>
  <c r="H51" i="11" s="1"/>
  <c r="G52" i="11"/>
  <c r="G53" i="11"/>
  <c r="H53" i="11" s="1"/>
  <c r="G54" i="11"/>
  <c r="H54" i="11" s="1"/>
  <c r="G55" i="11"/>
  <c r="H55" i="11" s="1"/>
  <c r="G56" i="11"/>
  <c r="G57" i="11"/>
  <c r="H57" i="11" s="1"/>
  <c r="G58" i="11"/>
  <c r="H58" i="11" s="1"/>
  <c r="G59" i="11"/>
  <c r="H59" i="11" s="1"/>
  <c r="G60" i="11"/>
  <c r="G61" i="11"/>
  <c r="H61" i="11" s="1"/>
  <c r="G63" i="11"/>
  <c r="H63" i="11" s="1"/>
  <c r="G64" i="11"/>
  <c r="H64" i="11" s="1"/>
  <c r="G65" i="11"/>
  <c r="H65" i="11" s="1"/>
  <c r="G66" i="11"/>
  <c r="G67" i="11"/>
  <c r="H67" i="11" s="1"/>
  <c r="G68" i="11"/>
  <c r="H68" i="11" s="1"/>
  <c r="G69" i="11"/>
  <c r="H69" i="11" s="1"/>
  <c r="G70" i="11"/>
  <c r="G71" i="11"/>
  <c r="H71" i="11" s="1"/>
  <c r="G72" i="11"/>
  <c r="H72" i="11" s="1"/>
  <c r="G73" i="11"/>
  <c r="H73" i="11" s="1"/>
  <c r="G74" i="11"/>
  <c r="G76" i="11"/>
  <c r="H76" i="11" s="1"/>
  <c r="G77" i="11"/>
  <c r="H77" i="11" s="1"/>
  <c r="G78" i="11"/>
  <c r="H78" i="11" s="1"/>
  <c r="G79" i="11"/>
  <c r="G80" i="11"/>
  <c r="G81" i="11"/>
  <c r="H81" i="11" s="1"/>
  <c r="G82" i="11"/>
  <c r="H82" i="11" s="1"/>
  <c r="G83" i="11"/>
  <c r="G84" i="11"/>
  <c r="G85" i="11"/>
  <c r="H85" i="11" s="1"/>
  <c r="G86" i="11"/>
  <c r="G88" i="11"/>
  <c r="H88" i="11" s="1"/>
  <c r="G89" i="11"/>
  <c r="H89" i="11" s="1"/>
  <c r="G90" i="11"/>
  <c r="H90" i="11" s="1"/>
  <c r="G91" i="11"/>
  <c r="G92" i="11"/>
  <c r="G93" i="11"/>
  <c r="H93" i="11" s="1"/>
  <c r="G94" i="11"/>
  <c r="H94" i="11" s="1"/>
  <c r="G95" i="11"/>
  <c r="G96" i="11"/>
  <c r="G97" i="11"/>
  <c r="H97" i="11" s="1"/>
  <c r="G97" i="22"/>
  <c r="H97" i="22" s="1"/>
  <c r="G96" i="22"/>
  <c r="G95" i="22"/>
  <c r="G94" i="22"/>
  <c r="H94" i="22" s="1"/>
  <c r="G93" i="22"/>
  <c r="H93" i="22" s="1"/>
  <c r="G91" i="22"/>
  <c r="G90" i="22"/>
  <c r="H90" i="22" s="1"/>
  <c r="G89" i="22"/>
  <c r="H89" i="22" s="1"/>
  <c r="G88" i="22"/>
  <c r="H88" i="22" s="1"/>
  <c r="G87" i="22"/>
  <c r="G86" i="22"/>
  <c r="H86" i="22" s="1"/>
  <c r="G85" i="22"/>
  <c r="H85" i="22" s="1"/>
  <c r="G84" i="22"/>
  <c r="H84" i="22" s="1"/>
  <c r="G83" i="22"/>
  <c r="H83" i="22" s="1"/>
  <c r="G82" i="22"/>
  <c r="G81" i="22"/>
  <c r="H81" i="22" s="1"/>
  <c r="G80" i="22"/>
  <c r="H80" i="22" s="1"/>
  <c r="G79" i="22"/>
  <c r="H79" i="22" s="1"/>
  <c r="G78" i="22"/>
  <c r="G77" i="22"/>
  <c r="H77" i="22" s="1"/>
  <c r="G76" i="22"/>
  <c r="H76" i="22" s="1"/>
  <c r="G74" i="22"/>
  <c r="G73" i="22"/>
  <c r="H73" i="22" s="1"/>
  <c r="G72" i="22"/>
  <c r="H72" i="22" s="1"/>
  <c r="G71" i="22"/>
  <c r="H71" i="22" s="1"/>
  <c r="G70" i="22"/>
  <c r="G69" i="22"/>
  <c r="H69" i="22" s="1"/>
  <c r="G68" i="22"/>
  <c r="H68" i="22" s="1"/>
  <c r="G67" i="22"/>
  <c r="H67" i="22" s="1"/>
  <c r="G66" i="22"/>
  <c r="G65" i="22"/>
  <c r="H65" i="22" s="1"/>
  <c r="G63" i="22"/>
  <c r="H63" i="22" s="1"/>
  <c r="G62" i="22"/>
  <c r="H62" i="22" s="1"/>
  <c r="G61" i="22"/>
  <c r="H61" i="22" s="1"/>
  <c r="G60" i="22"/>
  <c r="G59" i="22"/>
  <c r="H59" i="22" s="1"/>
  <c r="G58" i="22"/>
  <c r="H58" i="22" s="1"/>
  <c r="G57" i="22"/>
  <c r="G56" i="22"/>
  <c r="G55" i="22"/>
  <c r="H55" i="22" s="1"/>
  <c r="G54" i="22"/>
  <c r="H54" i="22" s="1"/>
  <c r="G53" i="22"/>
  <c r="G52" i="22"/>
  <c r="G51" i="22"/>
  <c r="H51" i="22" s="1"/>
  <c r="G49" i="22"/>
  <c r="H49" i="22" s="1"/>
  <c r="G48" i="22"/>
  <c r="G47" i="22"/>
  <c r="H47" i="22" s="1"/>
  <c r="G46" i="22"/>
  <c r="H46" i="22" s="1"/>
  <c r="G45" i="22"/>
  <c r="H45" i="22" s="1"/>
  <c r="G44" i="22"/>
  <c r="G43" i="22"/>
  <c r="H43" i="22" s="1"/>
  <c r="G42" i="22"/>
  <c r="H42" i="22" s="1"/>
  <c r="G41" i="22"/>
  <c r="H41" i="22" s="1"/>
  <c r="G40" i="22"/>
  <c r="G39" i="22"/>
  <c r="G37" i="22"/>
  <c r="H37" i="22" s="1"/>
  <c r="G36" i="22"/>
  <c r="H36" i="22" s="1"/>
  <c r="G35" i="22"/>
  <c r="G34" i="22"/>
  <c r="H34" i="22" s="1"/>
  <c r="G33" i="22"/>
  <c r="H33" i="22" s="1"/>
  <c r="G32" i="22"/>
  <c r="H32" i="22" s="1"/>
  <c r="G31" i="22"/>
  <c r="H31" i="22" s="1"/>
  <c r="G30" i="22"/>
  <c r="G29" i="22"/>
  <c r="H29" i="22" s="1"/>
  <c r="G28" i="22"/>
  <c r="H28" i="22" s="1"/>
  <c r="G27" i="22"/>
  <c r="H27" i="22" s="1"/>
  <c r="G25" i="22"/>
  <c r="H25" i="22" s="1"/>
  <c r="G24" i="22"/>
  <c r="H24" i="22" s="1"/>
  <c r="G23" i="22"/>
  <c r="H23" i="22" s="1"/>
  <c r="G22" i="22"/>
  <c r="H22" i="22" s="1"/>
  <c r="G21" i="22"/>
  <c r="G20" i="22"/>
  <c r="H20" i="22" s="1"/>
  <c r="G19" i="22"/>
  <c r="H19" i="22" s="1"/>
  <c r="G18" i="22"/>
  <c r="H18" i="22" s="1"/>
  <c r="G17" i="22"/>
  <c r="G16" i="22"/>
  <c r="H16" i="22" s="1"/>
  <c r="G15" i="22"/>
  <c r="H15" i="22" s="1"/>
  <c r="G14" i="22"/>
  <c r="H14" i="22" s="1"/>
  <c r="G97" i="20"/>
  <c r="H97" i="20" s="1"/>
  <c r="G96" i="20"/>
  <c r="G95" i="20"/>
  <c r="H95" i="20" s="1"/>
  <c r="G94" i="20"/>
  <c r="G93" i="20"/>
  <c r="H93" i="20" s="1"/>
  <c r="G92" i="20"/>
  <c r="G90" i="20"/>
  <c r="H90" i="20" s="1"/>
  <c r="G89" i="20"/>
  <c r="H89" i="20" s="1"/>
  <c r="G88" i="20"/>
  <c r="H88" i="20" s="1"/>
  <c r="G87" i="20"/>
  <c r="G86" i="20"/>
  <c r="H86" i="20" s="1"/>
  <c r="G85" i="20"/>
  <c r="G84" i="20"/>
  <c r="H84" i="20" s="1"/>
  <c r="G83" i="20"/>
  <c r="G82" i="20"/>
  <c r="H82" i="20" s="1"/>
  <c r="G81" i="20"/>
  <c r="G80" i="20"/>
  <c r="H80" i="20" s="1"/>
  <c r="G79" i="20"/>
  <c r="G78" i="20"/>
  <c r="H78" i="20" s="1"/>
  <c r="G77" i="20"/>
  <c r="G76" i="20"/>
  <c r="H76" i="20" s="1"/>
  <c r="G75" i="20"/>
  <c r="H75" i="20" s="1"/>
  <c r="G73" i="20"/>
  <c r="H73" i="20" s="1"/>
  <c r="G72" i="20"/>
  <c r="G71" i="20"/>
  <c r="H71" i="20" s="1"/>
  <c r="G70" i="20"/>
  <c r="G69" i="20"/>
  <c r="H69" i="20" s="1"/>
  <c r="G68" i="20"/>
  <c r="G67" i="20"/>
  <c r="H67" i="20" s="1"/>
  <c r="G66" i="20"/>
  <c r="G65" i="20"/>
  <c r="H65" i="20" s="1"/>
  <c r="G64" i="20"/>
  <c r="G62" i="20"/>
  <c r="H62" i="20" s="1"/>
  <c r="G61" i="20"/>
  <c r="H61" i="20" s="1"/>
  <c r="G60" i="20"/>
  <c r="H60" i="20" s="1"/>
  <c r="G59" i="20"/>
  <c r="H59" i="20" s="1"/>
  <c r="G58" i="20"/>
  <c r="H58" i="20" s="1"/>
  <c r="G57" i="20"/>
  <c r="H57" i="20" s="1"/>
  <c r="G56" i="20"/>
  <c r="H56" i="20" s="1"/>
  <c r="G55" i="20"/>
  <c r="H55" i="20" s="1"/>
  <c r="G54" i="20"/>
  <c r="H54" i="20" s="1"/>
  <c r="G53" i="20"/>
  <c r="H53" i="20" s="1"/>
  <c r="G52" i="20"/>
  <c r="H52" i="20" s="1"/>
  <c r="G51" i="20"/>
  <c r="H51" i="20" s="1"/>
  <c r="G49" i="20"/>
  <c r="G48" i="20"/>
  <c r="G47" i="20"/>
  <c r="H47" i="20" s="1"/>
  <c r="G46" i="20"/>
  <c r="H46" i="20" s="1"/>
  <c r="G45" i="20"/>
  <c r="H45" i="20" s="1"/>
  <c r="G44" i="20"/>
  <c r="H44" i="20" s="1"/>
  <c r="G43" i="20"/>
  <c r="H43" i="20" s="1"/>
  <c r="G42" i="20"/>
  <c r="H42" i="20" s="1"/>
  <c r="G41" i="20"/>
  <c r="H41" i="20" s="1"/>
  <c r="G40" i="20"/>
  <c r="H40" i="20" s="1"/>
  <c r="G39" i="20"/>
  <c r="H39" i="20" s="1"/>
  <c r="G37" i="20"/>
  <c r="G36" i="20"/>
  <c r="G35" i="20"/>
  <c r="G34" i="20"/>
  <c r="H34" i="20" s="1"/>
  <c r="G33" i="20"/>
  <c r="G32" i="20"/>
  <c r="G31" i="20"/>
  <c r="G30" i="20"/>
  <c r="H30" i="20" s="1"/>
  <c r="G29" i="20"/>
  <c r="G28" i="20"/>
  <c r="G27" i="20"/>
  <c r="G26" i="20"/>
  <c r="H26" i="20" s="1"/>
  <c r="G25" i="20"/>
  <c r="G24" i="20"/>
  <c r="G23" i="20"/>
  <c r="H23" i="20" s="1"/>
  <c r="G22" i="20"/>
  <c r="H22" i="20" s="1"/>
  <c r="G21" i="20"/>
  <c r="G20" i="20"/>
  <c r="G19" i="20"/>
  <c r="H19" i="20" s="1"/>
  <c r="G18" i="20"/>
  <c r="H18" i="20" s="1"/>
  <c r="G17" i="20"/>
  <c r="G16" i="20"/>
  <c r="G15" i="20"/>
  <c r="H15" i="20" s="1"/>
  <c r="G14" i="20"/>
  <c r="H14" i="20" s="1"/>
  <c r="G13" i="20"/>
  <c r="G12" i="20"/>
  <c r="H12" i="20" s="1"/>
  <c r="G11" i="20"/>
  <c r="H11" i="20" s="1"/>
  <c r="G10" i="20"/>
  <c r="H10" i="20" s="1"/>
  <c r="G9" i="20"/>
  <c r="G8" i="20"/>
  <c r="H8" i="20" s="1"/>
  <c r="G7" i="20"/>
  <c r="H7" i="20" s="1"/>
  <c r="G6" i="20"/>
  <c r="H6" i="20" s="1"/>
  <c r="G5" i="20"/>
  <c r="G4" i="20"/>
  <c r="H4" i="20" s="1"/>
  <c r="G3" i="20"/>
  <c r="H3" i="20" s="1"/>
  <c r="G2" i="20"/>
  <c r="H2" i="20" s="1"/>
  <c r="G97" i="19"/>
  <c r="H97" i="19" s="1"/>
  <c r="G96" i="19"/>
  <c r="G95" i="19"/>
  <c r="H95" i="19" s="1"/>
  <c r="G94" i="19"/>
  <c r="G93" i="19"/>
  <c r="H93" i="19" s="1"/>
  <c r="G91" i="19"/>
  <c r="G90" i="19"/>
  <c r="H90" i="19" s="1"/>
  <c r="G89" i="19"/>
  <c r="H89" i="19" s="1"/>
  <c r="G88" i="19"/>
  <c r="G87" i="19"/>
  <c r="G86" i="19"/>
  <c r="H86" i="19" s="1"/>
  <c r="G85" i="19"/>
  <c r="H85" i="19" s="1"/>
  <c r="G83" i="19"/>
  <c r="G82" i="19"/>
  <c r="G81" i="19"/>
  <c r="H81" i="19" s="1"/>
  <c r="G80" i="19"/>
  <c r="G79" i="19"/>
  <c r="G78" i="19"/>
  <c r="G77" i="19"/>
  <c r="H77" i="19" s="1"/>
  <c r="G76" i="19"/>
  <c r="H76" i="19" s="1"/>
  <c r="G75" i="19"/>
  <c r="G74" i="19"/>
  <c r="G73" i="19"/>
  <c r="H73" i="19" s="1"/>
  <c r="G71" i="19"/>
  <c r="H71" i="19" s="1"/>
  <c r="G70" i="19"/>
  <c r="G69" i="19"/>
  <c r="G68" i="19"/>
  <c r="H68" i="19" s="1"/>
  <c r="G67" i="19"/>
  <c r="H67" i="19" s="1"/>
  <c r="G66" i="19"/>
  <c r="G65" i="19"/>
  <c r="G64" i="19"/>
  <c r="H64" i="19" s="1"/>
  <c r="G63" i="19"/>
  <c r="H63" i="19" s="1"/>
  <c r="G62" i="19"/>
  <c r="G61" i="19"/>
  <c r="G59" i="19"/>
  <c r="H59" i="19" s="1"/>
  <c r="G58" i="19"/>
  <c r="G57" i="19"/>
  <c r="G56" i="19"/>
  <c r="G55" i="19"/>
  <c r="H55" i="19" s="1"/>
  <c r="G54" i="19"/>
  <c r="G53" i="19"/>
  <c r="G52" i="19"/>
  <c r="G51" i="19"/>
  <c r="H51" i="19" s="1"/>
  <c r="G50" i="19"/>
  <c r="H50" i="19" s="1"/>
  <c r="G49" i="19"/>
  <c r="H49" i="19" s="1"/>
  <c r="G48" i="19"/>
  <c r="G47" i="19"/>
  <c r="H47" i="19" s="1"/>
  <c r="G46" i="19"/>
  <c r="G45" i="19"/>
  <c r="H45" i="19" s="1"/>
  <c r="G44" i="19"/>
  <c r="G43" i="19"/>
  <c r="H43" i="19" s="1"/>
  <c r="G42" i="19"/>
  <c r="G41" i="19"/>
  <c r="H41" i="19" s="1"/>
  <c r="G39" i="19"/>
  <c r="G38" i="19"/>
  <c r="H38" i="19" s="1"/>
  <c r="G37" i="19"/>
  <c r="H37" i="19" s="1"/>
  <c r="G36" i="19"/>
  <c r="G35" i="19"/>
  <c r="G34" i="19"/>
  <c r="H34" i="19" s="1"/>
  <c r="G33" i="19"/>
  <c r="H33" i="19" s="1"/>
  <c r="G32" i="19"/>
  <c r="G31" i="19"/>
  <c r="G29" i="19"/>
  <c r="H29" i="19" s="1"/>
  <c r="G28" i="19"/>
  <c r="G27" i="19"/>
  <c r="G26" i="19"/>
  <c r="H26" i="19" s="1"/>
  <c r="G25" i="19"/>
  <c r="H25" i="19" s="1"/>
  <c r="G24" i="19"/>
  <c r="G23" i="19"/>
  <c r="H23" i="19" s="1"/>
  <c r="G22" i="19"/>
  <c r="G21" i="19"/>
  <c r="H21" i="19" s="1"/>
  <c r="G20" i="19"/>
  <c r="G19" i="19"/>
  <c r="H19" i="19" s="1"/>
  <c r="G18" i="19"/>
  <c r="G16" i="19"/>
  <c r="H16" i="19" s="1"/>
  <c r="G15" i="19"/>
  <c r="H15" i="19" s="1"/>
  <c r="G14" i="19"/>
  <c r="G13" i="19"/>
  <c r="G12" i="19"/>
  <c r="H12" i="19" s="1"/>
  <c r="G11" i="19"/>
  <c r="G10" i="19"/>
  <c r="H10" i="19" s="1"/>
  <c r="G9" i="19"/>
  <c r="G8" i="19"/>
  <c r="H8" i="19" s="1"/>
  <c r="G7" i="19"/>
  <c r="H7" i="19" s="1"/>
  <c r="G6" i="19"/>
  <c r="G5" i="19"/>
  <c r="H5" i="19" s="1"/>
  <c r="G3" i="19"/>
  <c r="H3" i="19" s="1"/>
  <c r="G2" i="19"/>
  <c r="H2" i="19" s="1"/>
  <c r="G97" i="18"/>
  <c r="G96" i="18"/>
  <c r="G94" i="18"/>
  <c r="H94" i="18" s="1"/>
  <c r="G93" i="18"/>
  <c r="H93" i="18" s="1"/>
  <c r="G92" i="18"/>
  <c r="G91" i="18"/>
  <c r="H91" i="18" s="1"/>
  <c r="G90" i="18"/>
  <c r="H90" i="18" s="1"/>
  <c r="G89" i="18"/>
  <c r="H89" i="18" s="1"/>
  <c r="G88" i="18"/>
  <c r="G87" i="18"/>
  <c r="H87" i="18" s="1"/>
  <c r="G86" i="18"/>
  <c r="H86" i="18" s="1"/>
  <c r="G85" i="18"/>
  <c r="H85" i="18" s="1"/>
  <c r="G84" i="18"/>
  <c r="G83" i="18"/>
  <c r="H83" i="18" s="1"/>
  <c r="G82" i="18"/>
  <c r="H82" i="18" s="1"/>
  <c r="G81" i="18"/>
  <c r="H81" i="18" s="1"/>
  <c r="G80" i="18"/>
  <c r="G79" i="18"/>
  <c r="H79" i="18" s="1"/>
  <c r="G78" i="18"/>
  <c r="H78" i="18" s="1"/>
  <c r="G77" i="18"/>
  <c r="H77" i="18" s="1"/>
  <c r="G76" i="18"/>
  <c r="H76" i="18" s="1"/>
  <c r="G74" i="18"/>
  <c r="H74" i="18" s="1"/>
  <c r="G73" i="18"/>
  <c r="H73" i="18" s="1"/>
  <c r="G72" i="18"/>
  <c r="H72" i="18" s="1"/>
  <c r="G71" i="18"/>
  <c r="G70" i="18"/>
  <c r="H70" i="18" s="1"/>
  <c r="G69" i="18"/>
  <c r="H69" i="18" s="1"/>
  <c r="G68" i="18"/>
  <c r="H68" i="18" s="1"/>
  <c r="G67" i="18"/>
  <c r="G66" i="18"/>
  <c r="H66" i="18" s="1"/>
  <c r="G65" i="18"/>
  <c r="H65" i="18" s="1"/>
  <c r="G64" i="18"/>
  <c r="H64" i="18" s="1"/>
  <c r="G63" i="18"/>
  <c r="G61" i="18"/>
  <c r="H61" i="18" s="1"/>
  <c r="G60" i="18"/>
  <c r="H60" i="18" s="1"/>
  <c r="G59" i="18"/>
  <c r="H59" i="18" s="1"/>
  <c r="G58" i="18"/>
  <c r="G57" i="18"/>
  <c r="H57" i="18" s="1"/>
  <c r="G56" i="18"/>
  <c r="H56" i="18" s="1"/>
  <c r="G55" i="18"/>
  <c r="H55" i="18" s="1"/>
  <c r="G54" i="18"/>
  <c r="H54" i="18" s="1"/>
  <c r="G53" i="18"/>
  <c r="G52" i="18"/>
  <c r="H52" i="18" s="1"/>
  <c r="G50" i="18"/>
  <c r="H50" i="18" s="1"/>
  <c r="G49" i="18"/>
  <c r="G48" i="18"/>
  <c r="H48" i="18" s="1"/>
  <c r="G47" i="18"/>
  <c r="H47" i="18" s="1"/>
  <c r="G46" i="18"/>
  <c r="H46" i="18" s="1"/>
  <c r="G45" i="18"/>
  <c r="G44" i="18"/>
  <c r="H44" i="18" s="1"/>
  <c r="G43" i="18"/>
  <c r="H43" i="18" s="1"/>
  <c r="G42" i="18"/>
  <c r="H42" i="18" s="1"/>
  <c r="G41" i="18"/>
  <c r="G40" i="18"/>
  <c r="H40" i="18" s="1"/>
  <c r="G39" i="18"/>
  <c r="H39" i="18" s="1"/>
  <c r="G37" i="18"/>
  <c r="H37" i="18" s="1"/>
  <c r="G36" i="18"/>
  <c r="G35" i="18"/>
  <c r="H35" i="18" s="1"/>
  <c r="G33" i="18"/>
  <c r="H33" i="18" s="1"/>
  <c r="G32" i="18"/>
  <c r="H32" i="18" s="1"/>
  <c r="G31" i="18"/>
  <c r="H31" i="18" s="1"/>
  <c r="G30" i="18"/>
  <c r="H30" i="18" s="1"/>
  <c r="G29" i="18"/>
  <c r="H29" i="18" s="1"/>
  <c r="G28" i="18"/>
  <c r="H28" i="18" s="1"/>
  <c r="G26" i="18"/>
  <c r="H26" i="18" s="1"/>
  <c r="G25" i="18"/>
  <c r="H25" i="18" s="1"/>
  <c r="G24" i="18"/>
  <c r="H24" i="18" s="1"/>
  <c r="G23" i="18"/>
  <c r="H23" i="18" s="1"/>
  <c r="G22" i="18"/>
  <c r="H22" i="18" s="1"/>
  <c r="G21" i="18"/>
  <c r="H21" i="18" s="1"/>
  <c r="G20" i="18"/>
  <c r="H20" i="18" s="1"/>
  <c r="G19" i="18"/>
  <c r="H19" i="18" s="1"/>
  <c r="G18" i="18"/>
  <c r="H18" i="18" s="1"/>
  <c r="G17" i="18"/>
  <c r="H17" i="18" s="1"/>
  <c r="G15" i="18"/>
  <c r="H15" i="18" s="1"/>
  <c r="G14" i="18"/>
  <c r="H14" i="18" s="1"/>
  <c r="G13" i="18"/>
  <c r="G12" i="18"/>
  <c r="H12" i="18" s="1"/>
  <c r="G10" i="18"/>
  <c r="H10" i="18" s="1"/>
  <c r="G9" i="18"/>
  <c r="H9" i="18" s="1"/>
  <c r="G8" i="18"/>
  <c r="H8" i="18" s="1"/>
  <c r="G7" i="18"/>
  <c r="H7" i="18" s="1"/>
  <c r="G6" i="18"/>
  <c r="H6" i="18" s="1"/>
  <c r="G5" i="18"/>
  <c r="H5" i="18" s="1"/>
  <c r="G4" i="18"/>
  <c r="H4" i="18" s="1"/>
  <c r="G3" i="18"/>
  <c r="H3" i="18" s="1"/>
  <c r="G2" i="18"/>
  <c r="H2" i="18" s="1"/>
  <c r="G97" i="16"/>
  <c r="H97" i="16" s="1"/>
  <c r="G96" i="16"/>
  <c r="H96" i="16" s="1"/>
  <c r="G95" i="16"/>
  <c r="H95" i="16" s="1"/>
  <c r="G93" i="16"/>
  <c r="H93" i="16" s="1"/>
  <c r="G92" i="16"/>
  <c r="G91" i="16"/>
  <c r="H91" i="16" s="1"/>
  <c r="G90" i="16"/>
  <c r="G89" i="16"/>
  <c r="H89" i="16" s="1"/>
  <c r="G88" i="16"/>
  <c r="H88" i="16" s="1"/>
  <c r="G87" i="16"/>
  <c r="H87" i="16" s="1"/>
  <c r="G86" i="16"/>
  <c r="H86" i="16" s="1"/>
  <c r="G85" i="16"/>
  <c r="H85" i="16" s="1"/>
  <c r="G84" i="16"/>
  <c r="H84" i="16" s="1"/>
  <c r="G83" i="16"/>
  <c r="H83" i="16" s="1"/>
  <c r="G82" i="16"/>
  <c r="H82" i="16" s="1"/>
  <c r="G81" i="16"/>
  <c r="H81" i="16" s="1"/>
  <c r="G80" i="16"/>
  <c r="H80" i="16" s="1"/>
  <c r="G79" i="16"/>
  <c r="H79" i="16" s="1"/>
  <c r="G78" i="16"/>
  <c r="H78" i="16" s="1"/>
  <c r="G77" i="16"/>
  <c r="H77" i="16" s="1"/>
  <c r="G76" i="16"/>
  <c r="H76" i="16" s="1"/>
  <c r="G74" i="16"/>
  <c r="H74" i="16" s="1"/>
  <c r="G73" i="16"/>
  <c r="G72" i="16"/>
  <c r="H72" i="16" s="1"/>
  <c r="G71" i="16"/>
  <c r="G70" i="16"/>
  <c r="H70" i="16" s="1"/>
  <c r="G69" i="16"/>
  <c r="G68" i="16"/>
  <c r="H68" i="16" s="1"/>
  <c r="G67" i="16"/>
  <c r="G66" i="16"/>
  <c r="H66" i="16" s="1"/>
  <c r="G65" i="16"/>
  <c r="G64" i="16"/>
  <c r="H64" i="16" s="1"/>
  <c r="G63" i="16"/>
  <c r="H63" i="16" s="1"/>
  <c r="G61" i="16"/>
  <c r="H61" i="16" s="1"/>
  <c r="G60" i="16"/>
  <c r="G59" i="16"/>
  <c r="H59" i="16" s="1"/>
  <c r="G57" i="16"/>
  <c r="H57" i="16" s="1"/>
  <c r="G56" i="16"/>
  <c r="G55" i="16"/>
  <c r="H55" i="16" s="1"/>
  <c r="G54" i="16"/>
  <c r="H54" i="16" s="1"/>
  <c r="G53" i="16"/>
  <c r="H53" i="16" s="1"/>
  <c r="G52" i="16"/>
  <c r="H52" i="16" s="1"/>
  <c r="G51" i="16"/>
  <c r="G50" i="16"/>
  <c r="H50" i="16" s="1"/>
  <c r="G49" i="16"/>
  <c r="H49" i="16" s="1"/>
  <c r="G48" i="16"/>
  <c r="H48" i="16" s="1"/>
  <c r="G47" i="16"/>
  <c r="H47" i="16" s="1"/>
  <c r="G46" i="16"/>
  <c r="H46" i="16" s="1"/>
  <c r="G45" i="16"/>
  <c r="H45" i="16" s="1"/>
  <c r="G44" i="16"/>
  <c r="H44" i="16" s="1"/>
  <c r="G43" i="16"/>
  <c r="H43" i="16" s="1"/>
  <c r="G41" i="16"/>
  <c r="H41" i="16" s="1"/>
  <c r="G40" i="16"/>
  <c r="H40" i="16" s="1"/>
  <c r="G39" i="16"/>
  <c r="H39" i="16" s="1"/>
  <c r="G38" i="16"/>
  <c r="H38" i="16" s="1"/>
  <c r="G37" i="16"/>
  <c r="H37" i="16" s="1"/>
  <c r="G36" i="16"/>
  <c r="H36" i="16" s="1"/>
  <c r="G35" i="16"/>
  <c r="H35" i="16" s="1"/>
  <c r="G34" i="16"/>
  <c r="H34" i="16" s="1"/>
  <c r="G33" i="16"/>
  <c r="H33" i="16" s="1"/>
  <c r="G32" i="16"/>
  <c r="H32" i="16" s="1"/>
  <c r="G31" i="16"/>
  <c r="G30" i="16"/>
  <c r="G29" i="16"/>
  <c r="H29" i="16" s="1"/>
  <c r="G28" i="16"/>
  <c r="G27" i="16"/>
  <c r="G25" i="16"/>
  <c r="H25" i="16" s="1"/>
  <c r="G24" i="16"/>
  <c r="H24" i="16" s="1"/>
  <c r="G23" i="16"/>
  <c r="H23" i="16" s="1"/>
  <c r="G22" i="16"/>
  <c r="H22" i="16" s="1"/>
  <c r="G21" i="16"/>
  <c r="H21" i="16" s="1"/>
  <c r="G20" i="16"/>
  <c r="H20" i="16" s="1"/>
  <c r="G19" i="16"/>
  <c r="H19" i="16" s="1"/>
  <c r="G18" i="16"/>
  <c r="H18" i="16" s="1"/>
  <c r="G17" i="16"/>
  <c r="H17" i="16" s="1"/>
  <c r="G16" i="16"/>
  <c r="H16" i="16" s="1"/>
  <c r="G14" i="16"/>
  <c r="H14" i="16" s="1"/>
  <c r="G97" i="15"/>
  <c r="H97" i="15" s="1"/>
  <c r="G96" i="15"/>
  <c r="H96" i="15" s="1"/>
  <c r="G95" i="15"/>
  <c r="H95" i="15" s="1"/>
  <c r="G94" i="15"/>
  <c r="H94" i="15" s="1"/>
  <c r="G93" i="15"/>
  <c r="H93" i="15" s="1"/>
  <c r="G92" i="15"/>
  <c r="H92" i="15" s="1"/>
  <c r="G91" i="15"/>
  <c r="H91" i="15" s="1"/>
  <c r="G90" i="15"/>
  <c r="H90" i="15" s="1"/>
  <c r="G89" i="15"/>
  <c r="H89" i="15" s="1"/>
  <c r="G88" i="15"/>
  <c r="H88" i="15" s="1"/>
  <c r="G86" i="15"/>
  <c r="H86" i="15" s="1"/>
  <c r="G85" i="15"/>
  <c r="G84" i="15"/>
  <c r="H84" i="15" s="1"/>
  <c r="G83" i="15"/>
  <c r="G81" i="15"/>
  <c r="H81" i="15" s="1"/>
  <c r="G80" i="15"/>
  <c r="H80" i="15" s="1"/>
  <c r="G79" i="15"/>
  <c r="G78" i="15"/>
  <c r="G77" i="15"/>
  <c r="H77" i="15" s="1"/>
  <c r="G76" i="15"/>
  <c r="H76" i="15" s="1"/>
  <c r="G75" i="15"/>
  <c r="G74" i="15"/>
  <c r="G73" i="15"/>
  <c r="H73" i="15" s="1"/>
  <c r="G72" i="15"/>
  <c r="H72" i="15" s="1"/>
  <c r="G71" i="15"/>
  <c r="G70" i="15"/>
  <c r="G69" i="15"/>
  <c r="H69" i="15" s="1"/>
  <c r="G68" i="15"/>
  <c r="H68" i="15" s="1"/>
  <c r="G67" i="15"/>
  <c r="G65" i="15"/>
  <c r="G64" i="15"/>
  <c r="H64" i="15" s="1"/>
  <c r="G63" i="15"/>
  <c r="G62" i="15"/>
  <c r="G61" i="15"/>
  <c r="G60" i="15"/>
  <c r="H60" i="15" s="1"/>
  <c r="G59" i="15"/>
  <c r="G58" i="15"/>
  <c r="G57" i="15"/>
  <c r="G56" i="15"/>
  <c r="H56" i="15" s="1"/>
  <c r="G55" i="15"/>
  <c r="G54" i="15"/>
  <c r="G53" i="15"/>
  <c r="H53" i="15" s="1"/>
  <c r="G52" i="15"/>
  <c r="H52" i="15" s="1"/>
  <c r="G50" i="15"/>
  <c r="G49" i="15"/>
  <c r="G48" i="15"/>
  <c r="G47" i="15"/>
  <c r="H47" i="15" s="1"/>
  <c r="G46" i="15"/>
  <c r="G45" i="15"/>
  <c r="G43" i="15"/>
  <c r="H43" i="15" s="1"/>
  <c r="G42" i="15"/>
  <c r="H42" i="15" s="1"/>
  <c r="G41" i="15"/>
  <c r="H41" i="15" s="1"/>
  <c r="G40" i="15"/>
  <c r="H40" i="15" s="1"/>
  <c r="G39" i="15"/>
  <c r="H39" i="15" s="1"/>
  <c r="G38" i="15"/>
  <c r="H38" i="15" s="1"/>
  <c r="G37" i="15"/>
  <c r="H37" i="15" s="1"/>
  <c r="G36" i="15"/>
  <c r="H36" i="15" s="1"/>
  <c r="G35" i="15"/>
  <c r="H35" i="15" s="1"/>
  <c r="G34" i="15"/>
  <c r="H34" i="15" s="1"/>
  <c r="G33" i="15"/>
  <c r="H33" i="15" s="1"/>
  <c r="G32" i="15"/>
  <c r="H32" i="15" s="1"/>
  <c r="G31" i="15"/>
  <c r="H31" i="15" s="1"/>
  <c r="G30" i="15"/>
  <c r="H30" i="15" s="1"/>
  <c r="G29" i="15"/>
  <c r="H29" i="15" s="1"/>
  <c r="G28" i="15"/>
  <c r="H28" i="15" s="1"/>
  <c r="G27" i="15"/>
  <c r="H27" i="15" s="1"/>
  <c r="G26" i="15"/>
  <c r="H26" i="15" s="1"/>
  <c r="G25" i="15"/>
  <c r="G24" i="15"/>
  <c r="G23" i="15"/>
  <c r="G22" i="15"/>
  <c r="H22" i="15" s="1"/>
  <c r="G21" i="15"/>
  <c r="G20" i="15"/>
  <c r="G19" i="15"/>
  <c r="G18" i="15"/>
  <c r="H18" i="15" s="1"/>
  <c r="G17" i="15"/>
  <c r="G16" i="15"/>
  <c r="G15" i="15"/>
  <c r="G13" i="15"/>
  <c r="H13" i="15" s="1"/>
  <c r="G12" i="15"/>
  <c r="G11" i="15"/>
  <c r="H11" i="15" s="1"/>
  <c r="G10" i="15"/>
  <c r="G9" i="15"/>
  <c r="H9" i="15" s="1"/>
  <c r="G8" i="15"/>
  <c r="G7" i="15"/>
  <c r="H7" i="15" s="1"/>
  <c r="G6" i="15"/>
  <c r="H6" i="15" s="1"/>
  <c r="G5" i="15"/>
  <c r="H5" i="15" s="1"/>
  <c r="G4" i="15"/>
  <c r="H4" i="15" s="1"/>
  <c r="G3" i="15"/>
  <c r="G2" i="15"/>
  <c r="G97" i="14"/>
  <c r="H97" i="14" s="1"/>
  <c r="G96" i="14"/>
  <c r="H96" i="14" s="1"/>
  <c r="G95" i="14"/>
  <c r="G94" i="14"/>
  <c r="G93" i="14"/>
  <c r="H93" i="14" s="1"/>
  <c r="G92" i="14"/>
  <c r="H92" i="14" s="1"/>
  <c r="G91" i="14"/>
  <c r="G90" i="14"/>
  <c r="G89" i="14"/>
  <c r="H89" i="14" s="1"/>
  <c r="G88" i="14"/>
  <c r="H88" i="14" s="1"/>
  <c r="G87" i="14"/>
  <c r="G85" i="14"/>
  <c r="G84" i="14"/>
  <c r="H84" i="14" s="1"/>
  <c r="G83" i="14"/>
  <c r="G82" i="14"/>
  <c r="G80" i="14"/>
  <c r="H80" i="14" s="1"/>
  <c r="G79" i="14"/>
  <c r="H79" i="14" s="1"/>
  <c r="G78" i="14"/>
  <c r="H78" i="14" s="1"/>
  <c r="G77" i="14"/>
  <c r="H77" i="14" s="1"/>
  <c r="G76" i="14"/>
  <c r="H76" i="14" s="1"/>
  <c r="G75" i="14"/>
  <c r="H75" i="14" s="1"/>
  <c r="G74" i="14"/>
  <c r="H74" i="14" s="1"/>
  <c r="G73" i="14"/>
  <c r="H73" i="14" s="1"/>
  <c r="G71" i="14"/>
  <c r="G70" i="14"/>
  <c r="H70" i="14" s="1"/>
  <c r="G69" i="14"/>
  <c r="G68" i="14"/>
  <c r="H68" i="14" s="1"/>
  <c r="G67" i="14"/>
  <c r="G66" i="14"/>
  <c r="H66" i="14" s="1"/>
  <c r="G65" i="14"/>
  <c r="G64" i="14"/>
  <c r="H64" i="14" s="1"/>
  <c r="G63" i="14"/>
  <c r="G62" i="14"/>
  <c r="H62" i="14" s="1"/>
  <c r="G60" i="14"/>
  <c r="H60" i="14" s="1"/>
  <c r="G59" i="14"/>
  <c r="H59" i="14" s="1"/>
  <c r="G58" i="14"/>
  <c r="H58" i="14" s="1"/>
  <c r="G57" i="14"/>
  <c r="H57" i="14" s="1"/>
  <c r="G55" i="14"/>
  <c r="G54" i="14"/>
  <c r="H54" i="14" s="1"/>
  <c r="G53" i="14"/>
  <c r="G52" i="14"/>
  <c r="H52" i="14" s="1"/>
  <c r="G51" i="14"/>
  <c r="G50" i="14"/>
  <c r="H50" i="14" s="1"/>
  <c r="G49" i="14"/>
  <c r="G48" i="14"/>
  <c r="H48" i="14" s="1"/>
  <c r="G46" i="14"/>
  <c r="H46" i="14" s="1"/>
  <c r="G45" i="14"/>
  <c r="G44" i="14"/>
  <c r="G43" i="14"/>
  <c r="H43" i="14" s="1"/>
  <c r="G42" i="14"/>
  <c r="H42" i="14" s="1"/>
  <c r="G41" i="14"/>
  <c r="G40" i="14"/>
  <c r="G39" i="14"/>
  <c r="H39" i="14" s="1"/>
  <c r="G38" i="14"/>
  <c r="H38" i="14" s="1"/>
  <c r="G37" i="14"/>
  <c r="H37" i="14" s="1"/>
  <c r="G36" i="14"/>
  <c r="G35" i="14"/>
  <c r="H35" i="14" s="1"/>
  <c r="G33" i="14"/>
  <c r="H33" i="14" s="1"/>
  <c r="G32" i="14"/>
  <c r="G31" i="14"/>
  <c r="G30" i="14"/>
  <c r="H30" i="14" s="1"/>
  <c r="G29" i="14"/>
  <c r="H29" i="14" s="1"/>
  <c r="G28" i="14"/>
  <c r="G27" i="14"/>
  <c r="G26" i="14"/>
  <c r="H26" i="14" s="1"/>
  <c r="G25" i="14"/>
  <c r="G24" i="14"/>
  <c r="H24" i="14" s="1"/>
  <c r="G23" i="14"/>
  <c r="G22" i="14"/>
  <c r="H22" i="14" s="1"/>
  <c r="G21" i="14"/>
  <c r="G20" i="14"/>
  <c r="H20" i="14" s="1"/>
  <c r="G19" i="14"/>
  <c r="G18" i="14"/>
  <c r="H18" i="14" s="1"/>
  <c r="G17" i="14"/>
  <c r="G16" i="14"/>
  <c r="H16" i="14" s="1"/>
  <c r="G14" i="14"/>
  <c r="H14" i="14" s="1"/>
  <c r="G13" i="14"/>
  <c r="H13" i="14" s="1"/>
  <c r="G12" i="14"/>
  <c r="G11" i="14"/>
  <c r="G10" i="14"/>
  <c r="G9" i="14"/>
  <c r="H9" i="14" s="1"/>
  <c r="G8" i="14"/>
  <c r="G7" i="14"/>
  <c r="G6" i="14"/>
  <c r="G5" i="14"/>
  <c r="H5" i="14" s="1"/>
  <c r="G4" i="14"/>
  <c r="G3" i="14"/>
  <c r="G97" i="13"/>
  <c r="G95" i="13"/>
  <c r="G94" i="13"/>
  <c r="H94" i="13" s="1"/>
  <c r="G93" i="13"/>
  <c r="G92" i="13"/>
  <c r="G91" i="13"/>
  <c r="G90" i="13"/>
  <c r="H90" i="13" s="1"/>
  <c r="G89" i="13"/>
  <c r="G88" i="13"/>
  <c r="G87" i="13"/>
  <c r="G86" i="13"/>
  <c r="H86" i="13" s="1"/>
  <c r="G85" i="13"/>
  <c r="H85" i="13" s="1"/>
  <c r="G84" i="13"/>
  <c r="G83" i="13"/>
  <c r="G81" i="13"/>
  <c r="G80" i="13"/>
  <c r="G79" i="13"/>
  <c r="G78" i="13"/>
  <c r="G77" i="13"/>
  <c r="G76" i="13"/>
  <c r="G75" i="13"/>
  <c r="G74" i="13"/>
  <c r="H74" i="13" s="1"/>
  <c r="G73" i="13"/>
  <c r="G71" i="13"/>
  <c r="G70" i="13"/>
  <c r="H70" i="13" s="1"/>
  <c r="G69" i="13"/>
  <c r="G68" i="13"/>
  <c r="G67" i="13"/>
  <c r="G66" i="13"/>
  <c r="H66" i="13" s="1"/>
  <c r="G65" i="13"/>
  <c r="G64" i="13"/>
  <c r="G63" i="13"/>
  <c r="G62" i="13"/>
  <c r="H62" i="13" s="1"/>
  <c r="G61" i="13"/>
  <c r="H61" i="13" s="1"/>
  <c r="G60" i="13"/>
  <c r="G59" i="13"/>
  <c r="G58" i="13"/>
  <c r="G57" i="13"/>
  <c r="G56" i="13"/>
  <c r="G55" i="13"/>
  <c r="G54" i="13"/>
  <c r="G53" i="13"/>
  <c r="G51" i="13"/>
  <c r="G50" i="13"/>
  <c r="G49" i="13"/>
  <c r="G48" i="13"/>
  <c r="G46" i="13"/>
  <c r="H46" i="13" s="1"/>
  <c r="G45" i="13"/>
  <c r="H45" i="13" s="1"/>
  <c r="G44" i="13"/>
  <c r="H44" i="13" s="1"/>
  <c r="G43" i="13"/>
  <c r="H43" i="13" s="1"/>
  <c r="G42" i="13"/>
  <c r="H42" i="13" s="1"/>
  <c r="G41" i="13"/>
  <c r="G40" i="13"/>
  <c r="G39" i="13"/>
  <c r="G38" i="13"/>
  <c r="H38" i="13" s="1"/>
  <c r="G37" i="13"/>
  <c r="H37" i="13" s="1"/>
  <c r="G36" i="13"/>
  <c r="G35" i="13"/>
  <c r="G33" i="13"/>
  <c r="G32" i="13"/>
  <c r="G31" i="13"/>
  <c r="G30" i="13"/>
  <c r="G29" i="13"/>
  <c r="G28" i="13"/>
  <c r="G27" i="13"/>
  <c r="G26" i="13"/>
  <c r="H26" i="13" s="1"/>
  <c r="G25" i="13"/>
  <c r="G24" i="13"/>
  <c r="G23" i="13"/>
  <c r="G22" i="13"/>
  <c r="G21" i="13"/>
  <c r="G20" i="13"/>
  <c r="G19" i="13"/>
  <c r="G18" i="13"/>
  <c r="G17" i="13"/>
  <c r="H17" i="13" s="1"/>
  <c r="G16" i="13"/>
  <c r="G15" i="13"/>
  <c r="G13" i="13"/>
  <c r="H13" i="13" s="1"/>
  <c r="G12" i="13"/>
  <c r="G11" i="13"/>
  <c r="H11" i="13" s="1"/>
  <c r="G10" i="13"/>
  <c r="G9" i="13"/>
  <c r="H9" i="13" s="1"/>
  <c r="G8" i="13"/>
  <c r="G7" i="13"/>
  <c r="H7" i="13" s="1"/>
  <c r="G6" i="13"/>
  <c r="G5" i="13"/>
  <c r="H5" i="13" s="1"/>
  <c r="G3" i="13"/>
  <c r="G2" i="13"/>
  <c r="G97" i="12"/>
  <c r="H97" i="12" s="1"/>
  <c r="G95" i="12"/>
  <c r="H95" i="12" s="1"/>
  <c r="G94" i="12"/>
  <c r="H94" i="12" s="1"/>
  <c r="G93" i="12"/>
  <c r="G92" i="12"/>
  <c r="G91" i="12"/>
  <c r="H91" i="12" s="1"/>
  <c r="G90" i="12"/>
  <c r="H90" i="12" s="1"/>
  <c r="G89" i="12"/>
  <c r="G88" i="12"/>
  <c r="G87" i="12"/>
  <c r="H87" i="12" s="1"/>
  <c r="G86" i="12"/>
  <c r="H86" i="12" s="1"/>
  <c r="G85" i="12"/>
  <c r="G83" i="12"/>
  <c r="G82" i="12"/>
  <c r="H82" i="12" s="1"/>
  <c r="G81" i="12"/>
  <c r="G80" i="12"/>
  <c r="G79" i="12"/>
  <c r="G78" i="12"/>
  <c r="H78" i="12" s="1"/>
  <c r="G77" i="12"/>
  <c r="G76" i="12"/>
  <c r="G75" i="12"/>
  <c r="H75" i="12" s="1"/>
  <c r="G74" i="12"/>
  <c r="H74" i="12" s="1"/>
  <c r="G73" i="12"/>
  <c r="H73" i="12" s="1"/>
  <c r="G71" i="12"/>
  <c r="G70" i="12"/>
  <c r="G69" i="12"/>
  <c r="H69" i="12" s="1"/>
  <c r="G68" i="12"/>
  <c r="H68" i="12" s="1"/>
  <c r="G67" i="12"/>
  <c r="G66" i="12"/>
  <c r="G65" i="12"/>
  <c r="H65" i="12" s="1"/>
  <c r="G64" i="12"/>
  <c r="H64" i="12" s="1"/>
  <c r="G63" i="12"/>
  <c r="G62" i="12"/>
  <c r="G61" i="12"/>
  <c r="H61" i="12" s="1"/>
  <c r="G59" i="12"/>
  <c r="G58" i="12"/>
  <c r="G57" i="12"/>
  <c r="G56" i="12"/>
  <c r="H56" i="12" s="1"/>
  <c r="G55" i="12"/>
  <c r="G54" i="12"/>
  <c r="G53" i="12"/>
  <c r="G52" i="12"/>
  <c r="H52" i="12" s="1"/>
  <c r="G51" i="12"/>
  <c r="G50" i="12"/>
  <c r="G49" i="12"/>
  <c r="H49" i="12" s="1"/>
  <c r="G47" i="12"/>
  <c r="H47" i="12" s="1"/>
  <c r="G46" i="12"/>
  <c r="G45" i="12"/>
  <c r="G44" i="12"/>
  <c r="G43" i="12"/>
  <c r="H43" i="12" s="1"/>
  <c r="G42" i="12"/>
  <c r="G41" i="12"/>
  <c r="G40" i="12"/>
  <c r="G39" i="12"/>
  <c r="H39" i="12" s="1"/>
  <c r="G38" i="12"/>
  <c r="G37" i="12"/>
  <c r="G36" i="12"/>
  <c r="G35" i="12"/>
  <c r="H35" i="12" s="1"/>
  <c r="G34" i="12"/>
  <c r="G33" i="12"/>
  <c r="G32" i="12"/>
  <c r="G31" i="12"/>
  <c r="H31" i="12" s="1"/>
  <c r="G30" i="12"/>
  <c r="G29" i="12"/>
  <c r="G28" i="12"/>
  <c r="G27" i="12"/>
  <c r="H27" i="12" s="1"/>
  <c r="G25" i="12"/>
  <c r="H25" i="12" s="1"/>
  <c r="G23" i="12"/>
  <c r="H23" i="12" s="1"/>
  <c r="G22" i="12"/>
  <c r="H22" i="12" s="1"/>
  <c r="G21" i="12"/>
  <c r="H21" i="12" s="1"/>
  <c r="G20" i="12"/>
  <c r="H20" i="12" s="1"/>
  <c r="G19" i="12"/>
  <c r="H19" i="12" s="1"/>
  <c r="G18" i="12"/>
  <c r="H18" i="12" s="1"/>
  <c r="G17" i="12"/>
  <c r="H17" i="12" s="1"/>
  <c r="G16" i="12"/>
  <c r="H16" i="12" s="1"/>
  <c r="G15" i="12"/>
  <c r="H15" i="12" s="1"/>
  <c r="G14" i="12"/>
  <c r="H14" i="12" s="1"/>
  <c r="G13" i="12"/>
  <c r="H13" i="12" s="1"/>
  <c r="G12" i="12"/>
  <c r="H12" i="12" s="1"/>
  <c r="G11" i="12"/>
  <c r="G10" i="12"/>
  <c r="H10" i="12" s="1"/>
  <c r="G9" i="12"/>
  <c r="H9" i="12" s="1"/>
  <c r="G8" i="12"/>
  <c r="H8" i="12" s="1"/>
  <c r="G7" i="12"/>
  <c r="G6" i="12"/>
  <c r="H6" i="12" s="1"/>
  <c r="G5" i="12"/>
  <c r="H5" i="12" s="1"/>
  <c r="G4" i="12"/>
  <c r="H4" i="12" s="1"/>
  <c r="G3" i="12"/>
  <c r="G97" i="10"/>
  <c r="H97" i="10" s="1"/>
  <c r="G95" i="10"/>
  <c r="G94" i="10"/>
  <c r="G93" i="10"/>
  <c r="G92" i="10"/>
  <c r="G91" i="10"/>
  <c r="G90" i="10"/>
  <c r="G89" i="10"/>
  <c r="G88" i="10"/>
  <c r="H88" i="10" s="1"/>
  <c r="G87" i="10"/>
  <c r="H87" i="10" s="1"/>
  <c r="G86" i="10"/>
  <c r="H86" i="10" s="1"/>
  <c r="G85" i="10"/>
  <c r="G84" i="10"/>
  <c r="G83" i="10"/>
  <c r="G82" i="10"/>
  <c r="G81" i="10"/>
  <c r="G80" i="10"/>
  <c r="G78" i="10"/>
  <c r="H78" i="10" s="1"/>
  <c r="G77" i="10"/>
  <c r="H77" i="10" s="1"/>
  <c r="G76" i="10"/>
  <c r="H76" i="10" s="1"/>
  <c r="G75" i="10"/>
  <c r="H75" i="10" s="1"/>
  <c r="G74" i="10"/>
  <c r="H74" i="10" s="1"/>
  <c r="G73" i="10"/>
  <c r="G71" i="10"/>
  <c r="G70" i="10"/>
  <c r="G69" i="10"/>
  <c r="H69" i="10" s="1"/>
  <c r="G68" i="10"/>
  <c r="H68" i="10" s="1"/>
  <c r="G67" i="10"/>
  <c r="G66" i="10"/>
  <c r="G65" i="10"/>
  <c r="H65" i="10" s="1"/>
  <c r="G64" i="10"/>
  <c r="H64" i="10" s="1"/>
  <c r="G63" i="10"/>
  <c r="G62" i="10"/>
  <c r="G61" i="10"/>
  <c r="G59" i="10"/>
  <c r="H59" i="10" s="1"/>
  <c r="G58" i="10"/>
  <c r="G57" i="10"/>
  <c r="G56" i="10"/>
  <c r="H56" i="10" s="1"/>
  <c r="G55" i="10"/>
  <c r="H55" i="10" s="1"/>
  <c r="G54" i="10"/>
  <c r="G53" i="10"/>
  <c r="G52" i="10"/>
  <c r="H52" i="10" s="1"/>
  <c r="G51" i="10"/>
  <c r="G50" i="10"/>
  <c r="G49" i="10"/>
  <c r="G48" i="10"/>
  <c r="G46" i="10"/>
  <c r="H46" i="10" s="1"/>
  <c r="G45" i="10"/>
  <c r="H45" i="10" s="1"/>
  <c r="G44" i="10"/>
  <c r="H44" i="10" s="1"/>
  <c r="G43" i="10"/>
  <c r="H43" i="10" s="1"/>
  <c r="G42" i="10"/>
  <c r="H42" i="10" s="1"/>
  <c r="G41" i="10"/>
  <c r="H41" i="10" s="1"/>
  <c r="G40" i="10"/>
  <c r="H40" i="10" s="1"/>
  <c r="G39" i="10"/>
  <c r="H39" i="10" s="1"/>
  <c r="G38" i="10"/>
  <c r="H38" i="10" s="1"/>
  <c r="G37" i="10"/>
  <c r="G36" i="10"/>
  <c r="G34" i="10"/>
  <c r="G33" i="10"/>
  <c r="G32" i="10"/>
  <c r="G31" i="10"/>
  <c r="G30" i="10"/>
  <c r="G29" i="10"/>
  <c r="G28" i="10"/>
  <c r="G27" i="10"/>
  <c r="G26" i="10"/>
  <c r="G25" i="10"/>
  <c r="G24" i="10"/>
  <c r="G22" i="10"/>
  <c r="G21" i="10"/>
  <c r="H21" i="10" s="1"/>
  <c r="G20" i="10"/>
  <c r="G19" i="10"/>
  <c r="G18" i="10"/>
  <c r="G17" i="10"/>
  <c r="G16" i="10"/>
  <c r="G15" i="10"/>
  <c r="G14" i="10"/>
  <c r="G13" i="10"/>
  <c r="H13" i="10" s="1"/>
  <c r="G12" i="10"/>
  <c r="H12" i="10" s="1"/>
  <c r="G10" i="10"/>
  <c r="G9" i="10"/>
  <c r="G8" i="10"/>
  <c r="G7" i="10"/>
  <c r="G6" i="10"/>
  <c r="G5" i="10"/>
  <c r="G4" i="10"/>
  <c r="G3" i="10"/>
  <c r="G2" i="10"/>
  <c r="G38" i="9"/>
  <c r="H38" i="9" s="1"/>
  <c r="E39" i="9"/>
  <c r="G39" i="9"/>
  <c r="H39" i="9" s="1"/>
  <c r="G40" i="9"/>
  <c r="H40" i="9" s="1"/>
  <c r="E41" i="9"/>
  <c r="G41" i="9"/>
  <c r="E42" i="9"/>
  <c r="G42" i="9"/>
  <c r="E43" i="9"/>
  <c r="G43" i="9"/>
  <c r="E44" i="9"/>
  <c r="G44" i="9"/>
  <c r="E45" i="9"/>
  <c r="G45" i="9"/>
  <c r="E46" i="9"/>
  <c r="G46" i="9"/>
  <c r="E47" i="9"/>
  <c r="G47" i="9"/>
  <c r="E48" i="9"/>
  <c r="H48" i="9" s="1"/>
  <c r="E49" i="9"/>
  <c r="G49" i="9"/>
  <c r="G87" i="9"/>
  <c r="G88" i="9"/>
  <c r="G89" i="9"/>
  <c r="G90" i="9"/>
  <c r="G91" i="9"/>
  <c r="G92" i="9"/>
  <c r="G93" i="9"/>
  <c r="G94" i="9"/>
  <c r="G95" i="9"/>
  <c r="G97" i="9"/>
  <c r="G86" i="9"/>
  <c r="G75" i="9"/>
  <c r="G76" i="9"/>
  <c r="G77" i="9"/>
  <c r="G78" i="9"/>
  <c r="G79" i="9"/>
  <c r="G80" i="9"/>
  <c r="G81" i="9"/>
  <c r="G82" i="9"/>
  <c r="G83" i="9"/>
  <c r="G85" i="9"/>
  <c r="G74" i="9"/>
  <c r="G63" i="9"/>
  <c r="G64" i="9"/>
  <c r="G65" i="9"/>
  <c r="G66" i="9"/>
  <c r="G67" i="9"/>
  <c r="G68" i="9"/>
  <c r="G69" i="9"/>
  <c r="G70" i="9"/>
  <c r="G71" i="9"/>
  <c r="G73" i="9"/>
  <c r="G62" i="9"/>
  <c r="G51" i="9"/>
  <c r="H51" i="9" s="1"/>
  <c r="G52" i="9"/>
  <c r="G53" i="9"/>
  <c r="G54" i="9"/>
  <c r="G55" i="9"/>
  <c r="G56" i="9"/>
  <c r="G57" i="9"/>
  <c r="G58" i="9"/>
  <c r="G59" i="9"/>
  <c r="G61" i="9"/>
  <c r="G50" i="9"/>
  <c r="G27" i="9"/>
  <c r="G28" i="9"/>
  <c r="G29" i="9"/>
  <c r="G30" i="9"/>
  <c r="G31" i="9"/>
  <c r="G32" i="9"/>
  <c r="G33" i="9"/>
  <c r="G34" i="9"/>
  <c r="G35" i="9"/>
  <c r="G37" i="9"/>
  <c r="G26" i="9"/>
  <c r="G15" i="9"/>
  <c r="G16" i="9"/>
  <c r="G17" i="9"/>
  <c r="G18" i="9"/>
  <c r="G19" i="9"/>
  <c r="G20" i="9"/>
  <c r="G21" i="9"/>
  <c r="G22" i="9"/>
  <c r="G23" i="9"/>
  <c r="G24" i="9"/>
  <c r="G25" i="9"/>
  <c r="G14" i="9"/>
  <c r="G13" i="9"/>
  <c r="G12" i="9"/>
  <c r="G11" i="9"/>
  <c r="G9" i="9"/>
  <c r="G8" i="9"/>
  <c r="G7" i="9"/>
  <c r="G6" i="9"/>
  <c r="G5" i="9"/>
  <c r="G4" i="9"/>
  <c r="G3" i="9"/>
  <c r="E37" i="9"/>
  <c r="E50" i="9"/>
  <c r="E52" i="9"/>
  <c r="E53" i="9"/>
  <c r="E54" i="9"/>
  <c r="E55" i="9"/>
  <c r="E56" i="9"/>
  <c r="E57" i="9"/>
  <c r="E58" i="9"/>
  <c r="E59" i="9"/>
  <c r="E60" i="9"/>
  <c r="H60" i="9" s="1"/>
  <c r="E61" i="9"/>
  <c r="E62" i="9"/>
  <c r="E63" i="9"/>
  <c r="E64" i="9"/>
  <c r="E65" i="9"/>
  <c r="E66" i="9"/>
  <c r="E67" i="9"/>
  <c r="E68" i="9"/>
  <c r="E69" i="9"/>
  <c r="E70" i="9"/>
  <c r="E71" i="9"/>
  <c r="E72" i="9"/>
  <c r="H72" i="9" s="1"/>
  <c r="E73" i="9"/>
  <c r="E74" i="9"/>
  <c r="E75" i="9"/>
  <c r="E76" i="9"/>
  <c r="E77" i="9"/>
  <c r="E78" i="9"/>
  <c r="E79" i="9"/>
  <c r="E80" i="9"/>
  <c r="E81" i="9"/>
  <c r="E82" i="9"/>
  <c r="E83" i="9"/>
  <c r="E84" i="9"/>
  <c r="H84" i="9" s="1"/>
  <c r="E85" i="9"/>
  <c r="E86" i="9"/>
  <c r="E87" i="9"/>
  <c r="E88" i="9"/>
  <c r="E89" i="9"/>
  <c r="E90" i="9"/>
  <c r="E91" i="9"/>
  <c r="E92" i="9"/>
  <c r="E93" i="9"/>
  <c r="E94" i="9"/>
  <c r="E95" i="9"/>
  <c r="E96" i="9"/>
  <c r="H96" i="9" s="1"/>
  <c r="E97" i="9"/>
  <c r="E25" i="9"/>
  <c r="E26" i="9"/>
  <c r="E27" i="9"/>
  <c r="E28" i="9"/>
  <c r="E29" i="9"/>
  <c r="E30" i="9"/>
  <c r="E31" i="9"/>
  <c r="E32" i="9"/>
  <c r="E33" i="9"/>
  <c r="E34" i="9"/>
  <c r="E35" i="9"/>
  <c r="E36" i="9"/>
  <c r="H36" i="9" s="1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" i="9"/>
  <c r="H27" i="20" l="1"/>
  <c r="H31" i="20"/>
  <c r="H35" i="20"/>
  <c r="H79" i="20"/>
  <c r="H83" i="20"/>
  <c r="H87" i="20"/>
  <c r="H16" i="13"/>
  <c r="H8" i="13"/>
  <c r="H12" i="13"/>
  <c r="H3" i="13"/>
  <c r="K2" i="13" s="1"/>
  <c r="H21" i="13"/>
  <c r="H25" i="13"/>
  <c r="H56" i="13"/>
  <c r="H60" i="13"/>
  <c r="H73" i="13"/>
  <c r="H18" i="13"/>
  <c r="H22" i="13"/>
  <c r="H30" i="13"/>
  <c r="H35" i="13"/>
  <c r="H39" i="13"/>
  <c r="H48" i="13"/>
  <c r="H53" i="13"/>
  <c r="M6" i="13" s="1"/>
  <c r="H57" i="13"/>
  <c r="H65" i="13"/>
  <c r="H69" i="13"/>
  <c r="H78" i="13"/>
  <c r="H83" i="13"/>
  <c r="H87" i="13"/>
  <c r="H91" i="13"/>
  <c r="H95" i="13"/>
  <c r="P9" i="13" s="1"/>
  <c r="K9" i="15"/>
  <c r="H49" i="9"/>
  <c r="H22" i="10"/>
  <c r="H36" i="10"/>
  <c r="H53" i="10"/>
  <c r="H57" i="10"/>
  <c r="H62" i="10"/>
  <c r="H66" i="10"/>
  <c r="H70" i="10"/>
  <c r="H84" i="11"/>
  <c r="H80" i="11"/>
  <c r="H37" i="10"/>
  <c r="H54" i="10"/>
  <c r="H58" i="10"/>
  <c r="H63" i="10"/>
  <c r="H67" i="10"/>
  <c r="H71" i="10"/>
  <c r="H3" i="12"/>
  <c r="H7" i="12"/>
  <c r="H11" i="12"/>
  <c r="H29" i="12"/>
  <c r="H33" i="12"/>
  <c r="H37" i="12"/>
  <c r="H41" i="12"/>
  <c r="H45" i="12"/>
  <c r="H50" i="12"/>
  <c r="H54" i="12"/>
  <c r="H58" i="12"/>
  <c r="H63" i="12"/>
  <c r="H67" i="12"/>
  <c r="H71" i="12"/>
  <c r="H76" i="12"/>
  <c r="H80" i="12"/>
  <c r="H85" i="12"/>
  <c r="H89" i="12"/>
  <c r="H93" i="12"/>
  <c r="H2" i="13"/>
  <c r="H20" i="13"/>
  <c r="H24" i="13"/>
  <c r="H28" i="13"/>
  <c r="H32" i="13"/>
  <c r="H41" i="13"/>
  <c r="H50" i="13"/>
  <c r="H55" i="13"/>
  <c r="H59" i="13"/>
  <c r="H63" i="13"/>
  <c r="H67" i="13"/>
  <c r="H71" i="13"/>
  <c r="K7" i="13" s="1"/>
  <c r="H76" i="13"/>
  <c r="H80" i="13"/>
  <c r="H89" i="13"/>
  <c r="Q9" i="27"/>
  <c r="H62" i="12"/>
  <c r="H66" i="12"/>
  <c r="H70" i="12"/>
  <c r="H88" i="12"/>
  <c r="H92" i="12"/>
  <c r="H6" i="13"/>
  <c r="H10" i="13"/>
  <c r="H19" i="13"/>
  <c r="L3" i="13" s="1"/>
  <c r="H23" i="13"/>
  <c r="H36" i="13"/>
  <c r="H54" i="13"/>
  <c r="H58" i="13"/>
  <c r="H84" i="13"/>
  <c r="H97" i="13"/>
  <c r="H27" i="14"/>
  <c r="H31" i="14"/>
  <c r="H40" i="14"/>
  <c r="H44" i="14"/>
  <c r="H90" i="14"/>
  <c r="H94" i="14"/>
  <c r="H70" i="15"/>
  <c r="H74" i="15"/>
  <c r="H78" i="15"/>
  <c r="H65" i="16"/>
  <c r="H69" i="16"/>
  <c r="H73" i="16"/>
  <c r="H53" i="18"/>
  <c r="H96" i="18"/>
  <c r="H31" i="19"/>
  <c r="H35" i="19"/>
  <c r="H39" i="19"/>
  <c r="H61" i="19"/>
  <c r="H65" i="19"/>
  <c r="H69" i="19"/>
  <c r="H74" i="19"/>
  <c r="H87" i="19"/>
  <c r="H91" i="19"/>
  <c r="H16" i="20"/>
  <c r="H20" i="20"/>
  <c r="H24" i="20"/>
  <c r="H28" i="20"/>
  <c r="H32" i="20"/>
  <c r="M4" i="20" s="1"/>
  <c r="H36" i="20"/>
  <c r="H49" i="20"/>
  <c r="H17" i="22"/>
  <c r="H21" i="22"/>
  <c r="H30" i="22"/>
  <c r="H39" i="22"/>
  <c r="H52" i="22"/>
  <c r="H56" i="22"/>
  <c r="H60" i="22"/>
  <c r="H78" i="22"/>
  <c r="H82" i="22"/>
  <c r="H95" i="22"/>
  <c r="H96" i="11"/>
  <c r="H92" i="11"/>
  <c r="H83" i="11"/>
  <c r="H79" i="11"/>
  <c r="H74" i="11"/>
  <c r="H70" i="11"/>
  <c r="H66" i="11"/>
  <c r="H35" i="11"/>
  <c r="H31" i="11"/>
  <c r="H27" i="11"/>
  <c r="H8" i="16"/>
  <c r="H93" i="13"/>
  <c r="H3" i="14"/>
  <c r="H7" i="14"/>
  <c r="H11" i="14"/>
  <c r="H28" i="14"/>
  <c r="H32" i="14"/>
  <c r="H41" i="14"/>
  <c r="H45" i="14"/>
  <c r="H82" i="14"/>
  <c r="H87" i="14"/>
  <c r="H91" i="14"/>
  <c r="H95" i="14"/>
  <c r="H3" i="15"/>
  <c r="H16" i="15"/>
  <c r="H20" i="15"/>
  <c r="H24" i="15"/>
  <c r="H45" i="15"/>
  <c r="H49" i="15"/>
  <c r="H54" i="15"/>
  <c r="H58" i="15"/>
  <c r="H62" i="15"/>
  <c r="H67" i="15"/>
  <c r="H71" i="15"/>
  <c r="H75" i="15"/>
  <c r="H79" i="15"/>
  <c r="H27" i="16"/>
  <c r="H31" i="16"/>
  <c r="H56" i="16"/>
  <c r="H13" i="18"/>
  <c r="H36" i="18"/>
  <c r="H41" i="18"/>
  <c r="H45" i="18"/>
  <c r="H49" i="18"/>
  <c r="H58" i="18"/>
  <c r="H63" i="18"/>
  <c r="H67" i="18"/>
  <c r="H71" i="18"/>
  <c r="H80" i="18"/>
  <c r="H84" i="18"/>
  <c r="H88" i="18"/>
  <c r="H92" i="18"/>
  <c r="H97" i="18"/>
  <c r="H6" i="19"/>
  <c r="H14" i="19"/>
  <c r="H27" i="19"/>
  <c r="H32" i="19"/>
  <c r="H36" i="19"/>
  <c r="H53" i="19"/>
  <c r="H57" i="19"/>
  <c r="H62" i="19"/>
  <c r="H66" i="19"/>
  <c r="H70" i="19"/>
  <c r="H75" i="19"/>
  <c r="H79" i="19"/>
  <c r="H83" i="19"/>
  <c r="H88" i="19"/>
  <c r="H5" i="20"/>
  <c r="K2" i="20" s="1"/>
  <c r="H9" i="20"/>
  <c r="H13" i="20"/>
  <c r="H35" i="22"/>
  <c r="H40" i="22"/>
  <c r="H44" i="22"/>
  <c r="H48" i="22"/>
  <c r="H53" i="22"/>
  <c r="H57" i="22"/>
  <c r="H66" i="22"/>
  <c r="H70" i="22"/>
  <c r="H74" i="22"/>
  <c r="H87" i="22"/>
  <c r="H91" i="22"/>
  <c r="H96" i="22"/>
  <c r="H95" i="11"/>
  <c r="H91" i="11"/>
  <c r="H86" i="11"/>
  <c r="H60" i="11"/>
  <c r="H56" i="11"/>
  <c r="H52" i="11"/>
  <c r="H47" i="11"/>
  <c r="H43" i="11"/>
  <c r="H39" i="11"/>
  <c r="H7" i="16"/>
  <c r="H4" i="22"/>
  <c r="H8" i="22"/>
  <c r="H12" i="22"/>
  <c r="Q8" i="27"/>
  <c r="O9" i="28"/>
  <c r="O7" i="28"/>
  <c r="O8" i="28"/>
  <c r="O6" i="28"/>
  <c r="O2" i="27"/>
  <c r="L8" i="27"/>
  <c r="L7" i="27"/>
  <c r="L9" i="27"/>
  <c r="L6" i="27"/>
  <c r="Q7" i="27"/>
  <c r="K9" i="27"/>
  <c r="K7" i="27"/>
  <c r="K6" i="27"/>
  <c r="K8" i="27"/>
  <c r="N7" i="27"/>
  <c r="N9" i="27"/>
  <c r="P9" i="27"/>
  <c r="P8" i="27"/>
  <c r="P7" i="27"/>
  <c r="P6" i="27"/>
  <c r="N6" i="27"/>
  <c r="H2" i="10"/>
  <c r="H4" i="10"/>
  <c r="H6" i="10"/>
  <c r="H8" i="10"/>
  <c r="H10" i="10"/>
  <c r="H15" i="10"/>
  <c r="H17" i="10"/>
  <c r="H19" i="10"/>
  <c r="H24" i="10"/>
  <c r="H26" i="10"/>
  <c r="H28" i="10"/>
  <c r="H30" i="10"/>
  <c r="H32" i="10"/>
  <c r="H34" i="10"/>
  <c r="H48" i="10"/>
  <c r="H50" i="10"/>
  <c r="H61" i="10"/>
  <c r="H81" i="10"/>
  <c r="H83" i="10"/>
  <c r="H85" i="10"/>
  <c r="H89" i="10"/>
  <c r="H91" i="10"/>
  <c r="H93" i="10"/>
  <c r="H95" i="10"/>
  <c r="H40" i="13"/>
  <c r="M5" i="13" s="1"/>
  <c r="H64" i="13"/>
  <c r="H68" i="13"/>
  <c r="H88" i="13"/>
  <c r="H92" i="13"/>
  <c r="K9" i="13" s="1"/>
  <c r="H24" i="11"/>
  <c r="H22" i="11"/>
  <c r="H20" i="11"/>
  <c r="H18" i="11"/>
  <c r="H4" i="11"/>
  <c r="H2" i="11"/>
  <c r="H25" i="11"/>
  <c r="H23" i="11"/>
  <c r="H21" i="11"/>
  <c r="H19" i="11"/>
  <c r="H5" i="11"/>
  <c r="H3" i="11"/>
  <c r="H4" i="14"/>
  <c r="H6" i="14"/>
  <c r="H8" i="14"/>
  <c r="H10" i="14"/>
  <c r="H12" i="14"/>
  <c r="H17" i="14"/>
  <c r="H19" i="14"/>
  <c r="H21" i="14"/>
  <c r="H23" i="14"/>
  <c r="H25" i="14"/>
  <c r="H36" i="14"/>
  <c r="H49" i="14"/>
  <c r="H51" i="14"/>
  <c r="H53" i="14"/>
  <c r="H55" i="14"/>
  <c r="H63" i="14"/>
  <c r="H65" i="14"/>
  <c r="H67" i="14"/>
  <c r="H69" i="14"/>
  <c r="H71" i="14"/>
  <c r="H83" i="14"/>
  <c r="H85" i="14"/>
  <c r="H10" i="9"/>
  <c r="Q2" i="22"/>
  <c r="L2" i="22"/>
  <c r="N3" i="22"/>
  <c r="N9" i="22"/>
  <c r="H17" i="20"/>
  <c r="Q3" i="20" s="1"/>
  <c r="H21" i="20"/>
  <c r="M3" i="20" s="1"/>
  <c r="H25" i="20"/>
  <c r="L3" i="20" s="1"/>
  <c r="H29" i="20"/>
  <c r="H33" i="20"/>
  <c r="H37" i="20"/>
  <c r="Q6" i="20"/>
  <c r="H77" i="20"/>
  <c r="H81" i="20"/>
  <c r="H85" i="20"/>
  <c r="H9" i="19"/>
  <c r="H11" i="19"/>
  <c r="H13" i="19"/>
  <c r="N2" i="19" s="1"/>
  <c r="H18" i="19"/>
  <c r="N3" i="19" s="1"/>
  <c r="H20" i="19"/>
  <c r="H22" i="19"/>
  <c r="H24" i="19"/>
  <c r="K3" i="19" s="1"/>
  <c r="H28" i="19"/>
  <c r="K4" i="19" s="1"/>
  <c r="H42" i="19"/>
  <c r="H44" i="19"/>
  <c r="L5" i="19" s="1"/>
  <c r="H46" i="19"/>
  <c r="H48" i="19"/>
  <c r="H52" i="19"/>
  <c r="H54" i="19"/>
  <c r="H56" i="19"/>
  <c r="K6" i="19" s="1"/>
  <c r="H58" i="19"/>
  <c r="H78" i="19"/>
  <c r="H80" i="19"/>
  <c r="H82" i="19"/>
  <c r="P8" i="19" s="1"/>
  <c r="H94" i="19"/>
  <c r="K9" i="19" s="1"/>
  <c r="H96" i="19"/>
  <c r="H3" i="10"/>
  <c r="H5" i="10"/>
  <c r="H7" i="10"/>
  <c r="H9" i="10"/>
  <c r="L2" i="10" s="1"/>
  <c r="H14" i="10"/>
  <c r="H16" i="10"/>
  <c r="Q3" i="10" s="1"/>
  <c r="H18" i="10"/>
  <c r="H20" i="10"/>
  <c r="H25" i="10"/>
  <c r="H27" i="10"/>
  <c r="H29" i="10"/>
  <c r="H31" i="10"/>
  <c r="H33" i="10"/>
  <c r="H49" i="10"/>
  <c r="Q5" i="10" s="1"/>
  <c r="H51" i="10"/>
  <c r="H73" i="10"/>
  <c r="Q7" i="10" s="1"/>
  <c r="H80" i="10"/>
  <c r="H82" i="10"/>
  <c r="Q8" i="10" s="1"/>
  <c r="H84" i="10"/>
  <c r="H90" i="10"/>
  <c r="H92" i="10"/>
  <c r="H94" i="10"/>
  <c r="H4" i="9"/>
  <c r="H6" i="9"/>
  <c r="H8" i="9"/>
  <c r="H12" i="9"/>
  <c r="H14" i="9"/>
  <c r="H24" i="9"/>
  <c r="H22" i="9"/>
  <c r="H20" i="9"/>
  <c r="H18" i="9"/>
  <c r="H16" i="9"/>
  <c r="H26" i="9"/>
  <c r="K3" i="12"/>
  <c r="H28" i="12"/>
  <c r="H30" i="12"/>
  <c r="H32" i="12"/>
  <c r="Q4" i="12" s="1"/>
  <c r="H34" i="12"/>
  <c r="H36" i="12"/>
  <c r="H38" i="12"/>
  <c r="H40" i="12"/>
  <c r="H42" i="12"/>
  <c r="K5" i="12" s="1"/>
  <c r="H44" i="12"/>
  <c r="H46" i="12"/>
  <c r="K7" i="12"/>
  <c r="K9" i="12"/>
  <c r="K5" i="16"/>
  <c r="H13" i="16"/>
  <c r="H11" i="16"/>
  <c r="H4" i="16"/>
  <c r="H67" i="16"/>
  <c r="H71" i="16"/>
  <c r="M3" i="16"/>
  <c r="H2" i="15"/>
  <c r="H8" i="15"/>
  <c r="H10" i="15"/>
  <c r="H12" i="15"/>
  <c r="H15" i="15"/>
  <c r="H17" i="15"/>
  <c r="H19" i="15"/>
  <c r="H21" i="15"/>
  <c r="P3" i="15" s="1"/>
  <c r="H23" i="15"/>
  <c r="H25" i="15"/>
  <c r="H46" i="15"/>
  <c r="H48" i="15"/>
  <c r="P5" i="15" s="1"/>
  <c r="H50" i="15"/>
  <c r="H55" i="15"/>
  <c r="H57" i="15"/>
  <c r="H59" i="15"/>
  <c r="K6" i="15" s="1"/>
  <c r="H61" i="15"/>
  <c r="H63" i="15"/>
  <c r="H65" i="15"/>
  <c r="H83" i="15"/>
  <c r="Q8" i="15" s="1"/>
  <c r="H85" i="15"/>
  <c r="Q4" i="22"/>
  <c r="L4" i="22"/>
  <c r="L6" i="22"/>
  <c r="N7" i="22"/>
  <c r="L8" i="22"/>
  <c r="K3" i="22"/>
  <c r="K7" i="22"/>
  <c r="K9" i="22"/>
  <c r="H50" i="22"/>
  <c r="K6" i="22" s="1"/>
  <c r="P8" i="22"/>
  <c r="Q6" i="22"/>
  <c r="Q8" i="22"/>
  <c r="K8" i="22"/>
  <c r="P3" i="22"/>
  <c r="H38" i="22"/>
  <c r="K5" i="22" s="1"/>
  <c r="P7" i="22"/>
  <c r="H26" i="22"/>
  <c r="K4" i="22" s="1"/>
  <c r="P9" i="22"/>
  <c r="M2" i="22"/>
  <c r="M3" i="22"/>
  <c r="M4" i="22"/>
  <c r="M5" i="22"/>
  <c r="M6" i="22"/>
  <c r="M7" i="22"/>
  <c r="M8" i="22"/>
  <c r="M9" i="22"/>
  <c r="H2" i="22"/>
  <c r="K2" i="22" s="1"/>
  <c r="L3" i="22"/>
  <c r="Q3" i="22"/>
  <c r="N4" i="22"/>
  <c r="L5" i="22"/>
  <c r="Q5" i="22"/>
  <c r="N6" i="22"/>
  <c r="L7" i="22"/>
  <c r="Q7" i="22"/>
  <c r="N8" i="22"/>
  <c r="L9" i="22"/>
  <c r="Q9" i="22"/>
  <c r="Q2" i="20"/>
  <c r="H48" i="20"/>
  <c r="L5" i="20" s="1"/>
  <c r="H64" i="20"/>
  <c r="H66" i="20"/>
  <c r="H68" i="20"/>
  <c r="M7" i="20" s="1"/>
  <c r="H70" i="20"/>
  <c r="H72" i="20"/>
  <c r="H92" i="20"/>
  <c r="M9" i="20" s="1"/>
  <c r="H94" i="20"/>
  <c r="H96" i="20"/>
  <c r="P9" i="20" s="1"/>
  <c r="H38" i="20"/>
  <c r="M2" i="20"/>
  <c r="M5" i="20"/>
  <c r="M6" i="20"/>
  <c r="M8" i="20"/>
  <c r="L2" i="20"/>
  <c r="N3" i="20"/>
  <c r="L6" i="20"/>
  <c r="N7" i="20"/>
  <c r="N9" i="20"/>
  <c r="H50" i="20"/>
  <c r="P6" i="20" s="1"/>
  <c r="H74" i="20"/>
  <c r="N4" i="20"/>
  <c r="Q5" i="19"/>
  <c r="Q7" i="19"/>
  <c r="N6" i="19"/>
  <c r="L7" i="19"/>
  <c r="N8" i="19"/>
  <c r="P2" i="19"/>
  <c r="P6" i="19"/>
  <c r="K7" i="19"/>
  <c r="P3" i="19"/>
  <c r="P7" i="19"/>
  <c r="Q9" i="19"/>
  <c r="P9" i="19"/>
  <c r="M3" i="19"/>
  <c r="M4" i="19"/>
  <c r="M5" i="19"/>
  <c r="M7" i="19"/>
  <c r="O7" i="19" s="1"/>
  <c r="M8" i="19"/>
  <c r="M9" i="19"/>
  <c r="L2" i="19"/>
  <c r="Q2" i="19"/>
  <c r="L4" i="19"/>
  <c r="O4" i="19" s="1"/>
  <c r="Q4" i="19"/>
  <c r="N5" i="19"/>
  <c r="L6" i="19"/>
  <c r="Q6" i="19"/>
  <c r="N7" i="19"/>
  <c r="L8" i="19"/>
  <c r="O8" i="19" s="1"/>
  <c r="N9" i="19"/>
  <c r="Q2" i="18"/>
  <c r="K2" i="18"/>
  <c r="Q4" i="18"/>
  <c r="K9" i="18"/>
  <c r="P2" i="18"/>
  <c r="Q6" i="18"/>
  <c r="P6" i="18"/>
  <c r="Q8" i="18"/>
  <c r="P8" i="18"/>
  <c r="N2" i="18"/>
  <c r="L2" i="18"/>
  <c r="M2" i="18"/>
  <c r="H27" i="18"/>
  <c r="P4" i="18" s="1"/>
  <c r="K3" i="18"/>
  <c r="K6" i="18"/>
  <c r="K8" i="18"/>
  <c r="Q3" i="18"/>
  <c r="P3" i="18"/>
  <c r="Q5" i="18"/>
  <c r="H38" i="18"/>
  <c r="K5" i="18" s="1"/>
  <c r="Q7" i="18"/>
  <c r="H62" i="18"/>
  <c r="K7" i="18" s="1"/>
  <c r="Q9" i="18"/>
  <c r="P9" i="18"/>
  <c r="N3" i="18"/>
  <c r="L3" i="18"/>
  <c r="M3" i="18"/>
  <c r="N4" i="18"/>
  <c r="L4" i="18"/>
  <c r="M4" i="18"/>
  <c r="L5" i="18"/>
  <c r="M5" i="18"/>
  <c r="N6" i="18"/>
  <c r="L6" i="18"/>
  <c r="M6" i="18"/>
  <c r="N7" i="18"/>
  <c r="L7" i="18"/>
  <c r="M7" i="18"/>
  <c r="N8" i="18"/>
  <c r="L8" i="18"/>
  <c r="M8" i="18"/>
  <c r="N9" i="18"/>
  <c r="L9" i="18"/>
  <c r="M9" i="18"/>
  <c r="P6" i="16"/>
  <c r="K8" i="16"/>
  <c r="H26" i="16"/>
  <c r="Q7" i="16"/>
  <c r="H62" i="16"/>
  <c r="K7" i="16" s="1"/>
  <c r="H15" i="16"/>
  <c r="P3" i="16" s="1"/>
  <c r="H51" i="16"/>
  <c r="P2" i="16"/>
  <c r="Q3" i="16"/>
  <c r="H28" i="16"/>
  <c r="Q4" i="16" s="1"/>
  <c r="H30" i="16"/>
  <c r="P4" i="16" s="1"/>
  <c r="H60" i="16"/>
  <c r="H90" i="16"/>
  <c r="H92" i="16"/>
  <c r="H12" i="16"/>
  <c r="K2" i="16" s="1"/>
  <c r="P5" i="16"/>
  <c r="P8" i="16"/>
  <c r="Q8" i="16"/>
  <c r="P9" i="16"/>
  <c r="M2" i="16"/>
  <c r="L3" i="16"/>
  <c r="O3" i="16" s="1"/>
  <c r="M4" i="16"/>
  <c r="N5" i="16"/>
  <c r="L5" i="16"/>
  <c r="M6" i="16"/>
  <c r="M7" i="16"/>
  <c r="L7" i="16"/>
  <c r="N8" i="16"/>
  <c r="L8" i="16"/>
  <c r="M8" i="16"/>
  <c r="M9" i="16"/>
  <c r="N9" i="16"/>
  <c r="L9" i="16"/>
  <c r="N2" i="16"/>
  <c r="L4" i="16"/>
  <c r="M5" i="16"/>
  <c r="Q5" i="16"/>
  <c r="N6" i="16"/>
  <c r="K2" i="15"/>
  <c r="K8" i="15"/>
  <c r="K3" i="15"/>
  <c r="Q4" i="15"/>
  <c r="K4" i="15"/>
  <c r="Q2" i="15"/>
  <c r="P2" i="15"/>
  <c r="Q5" i="15"/>
  <c r="Q6" i="15"/>
  <c r="P6" i="15"/>
  <c r="Q3" i="15"/>
  <c r="P4" i="15"/>
  <c r="Q7" i="15"/>
  <c r="P7" i="15"/>
  <c r="P8" i="15"/>
  <c r="Q9" i="15"/>
  <c r="P9" i="15"/>
  <c r="N2" i="15"/>
  <c r="L2" i="15"/>
  <c r="M2" i="15"/>
  <c r="N3" i="15"/>
  <c r="L3" i="15"/>
  <c r="M3" i="15"/>
  <c r="N4" i="15"/>
  <c r="L4" i="15"/>
  <c r="O4" i="15" s="1"/>
  <c r="M4" i="15"/>
  <c r="N5" i="15"/>
  <c r="L5" i="15"/>
  <c r="M5" i="15"/>
  <c r="N6" i="15"/>
  <c r="L6" i="15"/>
  <c r="M6" i="15"/>
  <c r="N7" i="15"/>
  <c r="L7" i="15"/>
  <c r="M7" i="15"/>
  <c r="N8" i="15"/>
  <c r="L8" i="15"/>
  <c r="O8" i="15" s="1"/>
  <c r="M8" i="15"/>
  <c r="N9" i="15"/>
  <c r="L9" i="15"/>
  <c r="M9" i="15"/>
  <c r="Q3" i="14"/>
  <c r="Q5" i="14"/>
  <c r="K5" i="14"/>
  <c r="Q4" i="14"/>
  <c r="K4" i="14"/>
  <c r="Q7" i="14"/>
  <c r="K7" i="14"/>
  <c r="K2" i="14"/>
  <c r="P4" i="14"/>
  <c r="Q6" i="14"/>
  <c r="Q8" i="14"/>
  <c r="P8" i="14"/>
  <c r="Q9" i="14"/>
  <c r="N2" i="14"/>
  <c r="L2" i="14"/>
  <c r="M2" i="14"/>
  <c r="L3" i="14"/>
  <c r="M3" i="14"/>
  <c r="N4" i="14"/>
  <c r="L4" i="14"/>
  <c r="M4" i="14"/>
  <c r="N5" i="14"/>
  <c r="L5" i="14"/>
  <c r="M5" i="14"/>
  <c r="N6" i="14"/>
  <c r="M6" i="14"/>
  <c r="H61" i="14"/>
  <c r="K6" i="14" s="1"/>
  <c r="Q2" i="14"/>
  <c r="P2" i="14"/>
  <c r="H15" i="14"/>
  <c r="N3" i="14" s="1"/>
  <c r="P5" i="14"/>
  <c r="P7" i="14"/>
  <c r="N7" i="14"/>
  <c r="L7" i="14"/>
  <c r="M7" i="14"/>
  <c r="O7" i="14" s="1"/>
  <c r="N8" i="14"/>
  <c r="L8" i="14"/>
  <c r="M8" i="14"/>
  <c r="L9" i="14"/>
  <c r="M9" i="14"/>
  <c r="H86" i="14"/>
  <c r="K9" i="14" s="1"/>
  <c r="Q2" i="13"/>
  <c r="Q5" i="13"/>
  <c r="N2" i="13"/>
  <c r="L5" i="13"/>
  <c r="N6" i="13"/>
  <c r="N7" i="13"/>
  <c r="L7" i="13"/>
  <c r="N8" i="13"/>
  <c r="N9" i="13"/>
  <c r="L9" i="13"/>
  <c r="M2" i="13"/>
  <c r="M4" i="13"/>
  <c r="P7" i="13"/>
  <c r="H15" i="13"/>
  <c r="H27" i="13"/>
  <c r="H29" i="13"/>
  <c r="N4" i="13" s="1"/>
  <c r="H31" i="13"/>
  <c r="H33" i="13"/>
  <c r="H49" i="13"/>
  <c r="K5" i="13" s="1"/>
  <c r="H51" i="13"/>
  <c r="H75" i="13"/>
  <c r="H77" i="13"/>
  <c r="M8" i="13" s="1"/>
  <c r="H79" i="13"/>
  <c r="H81" i="13"/>
  <c r="Q3" i="13"/>
  <c r="H14" i="13"/>
  <c r="M3" i="13"/>
  <c r="M7" i="13"/>
  <c r="N3" i="12"/>
  <c r="H51" i="12"/>
  <c r="P6" i="12" s="1"/>
  <c r="H53" i="12"/>
  <c r="H55" i="12"/>
  <c r="M6" i="12" s="1"/>
  <c r="H57" i="12"/>
  <c r="H59" i="12"/>
  <c r="H77" i="12"/>
  <c r="H79" i="12"/>
  <c r="H81" i="12"/>
  <c r="L8" i="12" s="1"/>
  <c r="H83" i="12"/>
  <c r="Q2" i="12"/>
  <c r="P3" i="12"/>
  <c r="P7" i="12"/>
  <c r="Q7" i="12"/>
  <c r="Q9" i="12"/>
  <c r="P9" i="12"/>
  <c r="P5" i="12"/>
  <c r="P8" i="12"/>
  <c r="M2" i="12"/>
  <c r="L2" i="12"/>
  <c r="L3" i="12"/>
  <c r="M3" i="12"/>
  <c r="L4" i="12"/>
  <c r="M4" i="12"/>
  <c r="L5" i="12"/>
  <c r="M5" i="12"/>
  <c r="L7" i="12"/>
  <c r="M7" i="12"/>
  <c r="N7" i="12"/>
  <c r="N8" i="12"/>
  <c r="M8" i="12"/>
  <c r="L9" i="12"/>
  <c r="N9" i="12"/>
  <c r="M9" i="12"/>
  <c r="H2" i="12"/>
  <c r="K2" i="12" s="1"/>
  <c r="H26" i="12"/>
  <c r="K4" i="12" s="1"/>
  <c r="Q3" i="12"/>
  <c r="P4" i="12"/>
  <c r="N5" i="12"/>
  <c r="J60" i="10"/>
  <c r="H60" i="10"/>
  <c r="K6" i="10" s="1"/>
  <c r="J74" i="10"/>
  <c r="J96" i="10"/>
  <c r="H96" i="10"/>
  <c r="N9" i="10" s="1"/>
  <c r="M2" i="10"/>
  <c r="M3" i="10"/>
  <c r="M4" i="10"/>
  <c r="M5" i="10"/>
  <c r="M6" i="10"/>
  <c r="M7" i="10"/>
  <c r="M8" i="10"/>
  <c r="M9" i="10"/>
  <c r="L5" i="10"/>
  <c r="L7" i="10"/>
  <c r="O7" i="10" s="1"/>
  <c r="J26" i="10"/>
  <c r="J50" i="10"/>
  <c r="J38" i="10"/>
  <c r="J72" i="10"/>
  <c r="H72" i="10"/>
  <c r="N7" i="10" s="1"/>
  <c r="J86" i="10"/>
  <c r="Q9" i="10"/>
  <c r="H23" i="10"/>
  <c r="H35" i="10"/>
  <c r="N4" i="10" s="1"/>
  <c r="H47" i="10"/>
  <c r="P5" i="10" s="1"/>
  <c r="H79" i="10"/>
  <c r="N8" i="10" s="1"/>
  <c r="N3" i="10"/>
  <c r="L6" i="10"/>
  <c r="O6" i="10" s="1"/>
  <c r="Q6" i="10"/>
  <c r="L8" i="10"/>
  <c r="K2" i="11"/>
  <c r="K8" i="11"/>
  <c r="Q5" i="11"/>
  <c r="H38" i="11"/>
  <c r="K5" i="11" s="1"/>
  <c r="Q7" i="11"/>
  <c r="H62" i="11"/>
  <c r="K7" i="11" s="1"/>
  <c r="Q9" i="11"/>
  <c r="P9" i="11"/>
  <c r="N5" i="11"/>
  <c r="L5" i="11"/>
  <c r="M5" i="11"/>
  <c r="L7" i="11"/>
  <c r="M7" i="11"/>
  <c r="N8" i="11"/>
  <c r="L8" i="11"/>
  <c r="M8" i="11"/>
  <c r="N9" i="11"/>
  <c r="L9" i="11"/>
  <c r="M9" i="11"/>
  <c r="K9" i="11"/>
  <c r="Q2" i="11"/>
  <c r="P2" i="11"/>
  <c r="Q3" i="11"/>
  <c r="H14" i="11"/>
  <c r="K3" i="11" s="1"/>
  <c r="Q4" i="11"/>
  <c r="H26" i="11"/>
  <c r="K4" i="11" s="1"/>
  <c r="Q6" i="11"/>
  <c r="H50" i="11"/>
  <c r="K6" i="11" s="1"/>
  <c r="Q8" i="11"/>
  <c r="P8" i="11"/>
  <c r="N2" i="11"/>
  <c r="L2" i="11"/>
  <c r="M2" i="11"/>
  <c r="L3" i="11"/>
  <c r="M3" i="11"/>
  <c r="N4" i="11"/>
  <c r="L4" i="11"/>
  <c r="M4" i="11"/>
  <c r="O4" i="11" s="1"/>
  <c r="N6" i="11"/>
  <c r="L6" i="11"/>
  <c r="M6" i="11"/>
  <c r="H2" i="9"/>
  <c r="H35" i="9"/>
  <c r="H33" i="9"/>
  <c r="H31" i="9"/>
  <c r="H29" i="9"/>
  <c r="H27" i="9"/>
  <c r="H3" i="9"/>
  <c r="H5" i="9"/>
  <c r="H7" i="9"/>
  <c r="H9" i="9"/>
  <c r="H11" i="9"/>
  <c r="H13" i="9"/>
  <c r="H25" i="9"/>
  <c r="H23" i="9"/>
  <c r="L3" i="9" s="1"/>
  <c r="H21" i="9"/>
  <c r="H19" i="9"/>
  <c r="H17" i="9"/>
  <c r="H15" i="9"/>
  <c r="H37" i="9"/>
  <c r="H34" i="9"/>
  <c r="H32" i="9"/>
  <c r="H30" i="9"/>
  <c r="H28" i="9"/>
  <c r="H50" i="9"/>
  <c r="H59" i="9"/>
  <c r="H57" i="9"/>
  <c r="H55" i="9"/>
  <c r="H53" i="9"/>
  <c r="H73" i="9"/>
  <c r="H70" i="9"/>
  <c r="H68" i="9"/>
  <c r="H66" i="9"/>
  <c r="H64" i="9"/>
  <c r="H74" i="9"/>
  <c r="H83" i="9"/>
  <c r="H81" i="9"/>
  <c r="H79" i="9"/>
  <c r="H77" i="9"/>
  <c r="H75" i="9"/>
  <c r="H97" i="9"/>
  <c r="H94" i="9"/>
  <c r="H92" i="9"/>
  <c r="H90" i="9"/>
  <c r="H88" i="9"/>
  <c r="H61" i="9"/>
  <c r="H58" i="9"/>
  <c r="L6" i="9" s="1"/>
  <c r="H56" i="9"/>
  <c r="H54" i="9"/>
  <c r="H52" i="9"/>
  <c r="H62" i="9"/>
  <c r="H71" i="9"/>
  <c r="H69" i="9"/>
  <c r="H67" i="9"/>
  <c r="H65" i="9"/>
  <c r="H63" i="9"/>
  <c r="H85" i="9"/>
  <c r="H82" i="9"/>
  <c r="H80" i="9"/>
  <c r="H78" i="9"/>
  <c r="H76" i="9"/>
  <c r="H86" i="9"/>
  <c r="H95" i="9"/>
  <c r="H93" i="9"/>
  <c r="H91" i="9"/>
  <c r="H89" i="9"/>
  <c r="M9" i="9" s="1"/>
  <c r="H87" i="9"/>
  <c r="N9" i="9" s="1"/>
  <c r="H47" i="9"/>
  <c r="H46" i="9"/>
  <c r="H45" i="9"/>
  <c r="H44" i="9"/>
  <c r="H43" i="9"/>
  <c r="H42" i="9"/>
  <c r="H41" i="9"/>
  <c r="L2" i="9"/>
  <c r="N5" i="9"/>
  <c r="O2" i="12"/>
  <c r="P3" i="20" l="1"/>
  <c r="L8" i="20"/>
  <c r="P8" i="20"/>
  <c r="K5" i="20"/>
  <c r="Q4" i="20"/>
  <c r="P2" i="20"/>
  <c r="N2" i="20"/>
  <c r="Q4" i="13"/>
  <c r="M9" i="13"/>
  <c r="Q9" i="13"/>
  <c r="Q6" i="13"/>
  <c r="Q13" i="13" s="1"/>
  <c r="K6" i="23" s="1"/>
  <c r="P2" i="13"/>
  <c r="Q8" i="13"/>
  <c r="K6" i="13"/>
  <c r="L2" i="13"/>
  <c r="O2" i="13" s="1"/>
  <c r="Q7" i="13"/>
  <c r="L7" i="9"/>
  <c r="N7" i="11"/>
  <c r="N3" i="11"/>
  <c r="O5" i="10"/>
  <c r="N6" i="12"/>
  <c r="P6" i="13"/>
  <c r="N3" i="16"/>
  <c r="Q3" i="19"/>
  <c r="Q14" i="19" s="1"/>
  <c r="O6" i="20"/>
  <c r="P6" i="22"/>
  <c r="K7" i="15"/>
  <c r="P9" i="10"/>
  <c r="Q4" i="10"/>
  <c r="L6" i="12"/>
  <c r="O4" i="16"/>
  <c r="O2" i="22"/>
  <c r="P5" i="19"/>
  <c r="K8" i="14"/>
  <c r="N8" i="9"/>
  <c r="M4" i="9"/>
  <c r="O4" i="9" s="1"/>
  <c r="Q8" i="12"/>
  <c r="O6" i="15"/>
  <c r="O9" i="16"/>
  <c r="N5" i="18"/>
  <c r="N13" i="18" s="1"/>
  <c r="G10" i="23" s="1"/>
  <c r="K5" i="15"/>
  <c r="Q5" i="12"/>
  <c r="K8" i="19"/>
  <c r="K2" i="19"/>
  <c r="K13" i="19" s="1"/>
  <c r="B11" i="23" s="1"/>
  <c r="O7" i="27"/>
  <c r="O6" i="27"/>
  <c r="O9" i="27"/>
  <c r="O8" i="27"/>
  <c r="O8" i="10"/>
  <c r="N5" i="10"/>
  <c r="P6" i="10"/>
  <c r="N6" i="10"/>
  <c r="L4" i="10"/>
  <c r="O4" i="10" s="1"/>
  <c r="K8" i="13"/>
  <c r="L4" i="13"/>
  <c r="O4" i="13" s="1"/>
  <c r="P5" i="13"/>
  <c r="O9" i="13"/>
  <c r="L4" i="9"/>
  <c r="M8" i="9"/>
  <c r="N2" i="9"/>
  <c r="N4" i="9"/>
  <c r="L9" i="20"/>
  <c r="O9" i="20" s="1"/>
  <c r="L9" i="10"/>
  <c r="O9" i="10" s="1"/>
  <c r="Q2" i="10"/>
  <c r="K9" i="10"/>
  <c r="L3" i="10"/>
  <c r="O3" i="10" s="1"/>
  <c r="K2" i="10"/>
  <c r="K3" i="20"/>
  <c r="O8" i="20"/>
  <c r="Q7" i="20"/>
  <c r="K4" i="20"/>
  <c r="Q5" i="9"/>
  <c r="P7" i="9"/>
  <c r="M7" i="9"/>
  <c r="Q4" i="9"/>
  <c r="K3" i="9"/>
  <c r="M3" i="9"/>
  <c r="O3" i="9" s="1"/>
  <c r="Q3" i="9"/>
  <c r="L14" i="22"/>
  <c r="Q13" i="22"/>
  <c r="K13" i="23" s="1"/>
  <c r="N5" i="20"/>
  <c r="P5" i="20"/>
  <c r="Q8" i="20"/>
  <c r="P7" i="20"/>
  <c r="K7" i="20"/>
  <c r="L4" i="20"/>
  <c r="O4" i="20" s="1"/>
  <c r="P4" i="20"/>
  <c r="Q9" i="20"/>
  <c r="O5" i="20"/>
  <c r="O5" i="19"/>
  <c r="L9" i="19"/>
  <c r="O9" i="19" s="1"/>
  <c r="L3" i="19"/>
  <c r="M6" i="19"/>
  <c r="O6" i="19" s="1"/>
  <c r="K5" i="19"/>
  <c r="O3" i="19"/>
  <c r="N4" i="19"/>
  <c r="N11" i="19" s="1"/>
  <c r="Q8" i="19"/>
  <c r="M2" i="19"/>
  <c r="M14" i="19" s="1"/>
  <c r="P4" i="19"/>
  <c r="P11" i="19" s="1"/>
  <c r="O8" i="18"/>
  <c r="O6" i="18"/>
  <c r="O4" i="18"/>
  <c r="P7" i="18"/>
  <c r="O9" i="14"/>
  <c r="N9" i="14"/>
  <c r="O8" i="14"/>
  <c r="O5" i="14"/>
  <c r="O3" i="14"/>
  <c r="P3" i="10"/>
  <c r="K7" i="10"/>
  <c r="P2" i="10"/>
  <c r="N2" i="10"/>
  <c r="O3" i="11"/>
  <c r="P4" i="11"/>
  <c r="L8" i="9"/>
  <c r="Q7" i="9"/>
  <c r="P6" i="9"/>
  <c r="P2" i="9"/>
  <c r="O7" i="9"/>
  <c r="M5" i="9"/>
  <c r="L5" i="9"/>
  <c r="P9" i="9"/>
  <c r="L9" i="9"/>
  <c r="O9" i="9" s="1"/>
  <c r="P8" i="9"/>
  <c r="K7" i="9"/>
  <c r="Q6" i="9"/>
  <c r="Q8" i="9"/>
  <c r="P4" i="9"/>
  <c r="Q2" i="9"/>
  <c r="O3" i="12"/>
  <c r="O7" i="12"/>
  <c r="K8" i="12"/>
  <c r="Q6" i="12"/>
  <c r="K6" i="12"/>
  <c r="O8" i="16"/>
  <c r="O7" i="16"/>
  <c r="K9" i="16"/>
  <c r="L2" i="16"/>
  <c r="L6" i="16"/>
  <c r="O6" i="16" s="1"/>
  <c r="Q2" i="16"/>
  <c r="K3" i="16"/>
  <c r="N2" i="22"/>
  <c r="O9" i="22"/>
  <c r="O7" i="22"/>
  <c r="O5" i="22"/>
  <c r="O3" i="22"/>
  <c r="P4" i="22"/>
  <c r="P5" i="22"/>
  <c r="N5" i="22"/>
  <c r="L11" i="22"/>
  <c r="L12" i="22"/>
  <c r="Q12" i="22"/>
  <c r="Q11" i="22"/>
  <c r="K13" i="22"/>
  <c r="B13" i="23" s="1"/>
  <c r="K11" i="22"/>
  <c r="K12" i="22"/>
  <c r="K14" i="22"/>
  <c r="M13" i="22"/>
  <c r="E13" i="23" s="1"/>
  <c r="M11" i="22"/>
  <c r="M14" i="22"/>
  <c r="M12" i="22"/>
  <c r="P2" i="22"/>
  <c r="O8" i="22"/>
  <c r="O6" i="22"/>
  <c r="O4" i="22"/>
  <c r="L13" i="22"/>
  <c r="D13" i="23" s="1"/>
  <c r="Q14" i="22"/>
  <c r="L7" i="20"/>
  <c r="O7" i="20" s="1"/>
  <c r="O3" i="20"/>
  <c r="Q5" i="20"/>
  <c r="Q11" i="20" s="1"/>
  <c r="K8" i="20"/>
  <c r="N8" i="20"/>
  <c r="K6" i="20"/>
  <c r="N6" i="20"/>
  <c r="N12" i="20" s="1"/>
  <c r="O2" i="20"/>
  <c r="M13" i="20"/>
  <c r="E12" i="23" s="1"/>
  <c r="M11" i="20"/>
  <c r="M12" i="20"/>
  <c r="M14" i="20"/>
  <c r="K9" i="20"/>
  <c r="O2" i="19"/>
  <c r="M12" i="19"/>
  <c r="M11" i="19"/>
  <c r="N12" i="19"/>
  <c r="K12" i="19"/>
  <c r="Q13" i="19"/>
  <c r="K11" i="23" s="1"/>
  <c r="N14" i="19"/>
  <c r="O9" i="18"/>
  <c r="O7" i="18"/>
  <c r="O5" i="18"/>
  <c r="O3" i="18"/>
  <c r="P5" i="18"/>
  <c r="P13" i="18" s="1"/>
  <c r="J10" i="23" s="1"/>
  <c r="M14" i="18"/>
  <c r="M12" i="18"/>
  <c r="M13" i="18"/>
  <c r="E10" i="23" s="1"/>
  <c r="M11" i="18"/>
  <c r="N14" i="18"/>
  <c r="N12" i="18"/>
  <c r="K4" i="18"/>
  <c r="K14" i="18" s="1"/>
  <c r="O2" i="18"/>
  <c r="L13" i="18"/>
  <c r="D10" i="23" s="1"/>
  <c r="L11" i="18"/>
  <c r="L14" i="18"/>
  <c r="L12" i="18"/>
  <c r="Q14" i="18"/>
  <c r="Q12" i="18"/>
  <c r="Q13" i="18"/>
  <c r="K10" i="23" s="1"/>
  <c r="Q11" i="18"/>
  <c r="O5" i="16"/>
  <c r="N7" i="16"/>
  <c r="M14" i="16"/>
  <c r="M12" i="16"/>
  <c r="M13" i="16"/>
  <c r="E9" i="23" s="1"/>
  <c r="M11" i="16"/>
  <c r="Q9" i="16"/>
  <c r="P7" i="16"/>
  <c r="P11" i="16" s="1"/>
  <c r="K4" i="16"/>
  <c r="N4" i="16"/>
  <c r="N11" i="16" s="1"/>
  <c r="Q6" i="16"/>
  <c r="Q12" i="16" s="1"/>
  <c r="K6" i="16"/>
  <c r="L13" i="16"/>
  <c r="D9" i="23" s="1"/>
  <c r="L12" i="16"/>
  <c r="O2" i="16"/>
  <c r="O2" i="15"/>
  <c r="L13" i="15"/>
  <c r="D8" i="23" s="1"/>
  <c r="L11" i="15"/>
  <c r="L14" i="15"/>
  <c r="L12" i="15"/>
  <c r="Q14" i="15"/>
  <c r="Q12" i="15"/>
  <c r="Q13" i="15"/>
  <c r="K8" i="23" s="1"/>
  <c r="Q11" i="15"/>
  <c r="K14" i="15"/>
  <c r="K12" i="15"/>
  <c r="K13" i="15"/>
  <c r="B8" i="23" s="1"/>
  <c r="K11" i="15"/>
  <c r="O9" i="15"/>
  <c r="O7" i="15"/>
  <c r="O5" i="15"/>
  <c r="O3" i="15"/>
  <c r="M14" i="15"/>
  <c r="M12" i="15"/>
  <c r="M13" i="15"/>
  <c r="E8" i="23" s="1"/>
  <c r="M11" i="15"/>
  <c r="N13" i="15"/>
  <c r="G8" i="23" s="1"/>
  <c r="N11" i="15"/>
  <c r="N14" i="15"/>
  <c r="N12" i="15"/>
  <c r="P13" i="15"/>
  <c r="J8" i="23" s="1"/>
  <c r="P11" i="15"/>
  <c r="P14" i="15"/>
  <c r="P12" i="15"/>
  <c r="Q14" i="14"/>
  <c r="Q12" i="14"/>
  <c r="Q13" i="14"/>
  <c r="K7" i="23" s="1"/>
  <c r="Q11" i="14"/>
  <c r="M14" i="14"/>
  <c r="M12" i="14"/>
  <c r="M13" i="14"/>
  <c r="E7" i="23" s="1"/>
  <c r="M11" i="14"/>
  <c r="N13" i="14"/>
  <c r="G7" i="23" s="1"/>
  <c r="N11" i="14"/>
  <c r="N14" i="14"/>
  <c r="N12" i="14"/>
  <c r="K3" i="14"/>
  <c r="K14" i="14" s="1"/>
  <c r="P3" i="14"/>
  <c r="L6" i="14"/>
  <c r="O6" i="14" s="1"/>
  <c r="O4" i="14"/>
  <c r="O2" i="14"/>
  <c r="P9" i="14"/>
  <c r="P6" i="14"/>
  <c r="P3" i="13"/>
  <c r="K3" i="13"/>
  <c r="N5" i="13"/>
  <c r="N3" i="13"/>
  <c r="P4" i="13"/>
  <c r="K4" i="13"/>
  <c r="M14" i="13"/>
  <c r="M12" i="13"/>
  <c r="M13" i="13"/>
  <c r="E6" i="23" s="1"/>
  <c r="M11" i="13"/>
  <c r="L8" i="13"/>
  <c r="O8" i="13" s="1"/>
  <c r="O7" i="13"/>
  <c r="L6" i="13"/>
  <c r="O6" i="13" s="1"/>
  <c r="O5" i="13"/>
  <c r="O3" i="13"/>
  <c r="Q12" i="13"/>
  <c r="P8" i="13"/>
  <c r="O9" i="12"/>
  <c r="O4" i="12"/>
  <c r="N2" i="12"/>
  <c r="P2" i="12"/>
  <c r="K14" i="12"/>
  <c r="K12" i="12"/>
  <c r="K13" i="12"/>
  <c r="B5" i="23" s="1"/>
  <c r="K11" i="12"/>
  <c r="O8" i="12"/>
  <c r="O6" i="12"/>
  <c r="O5" i="12"/>
  <c r="N4" i="12"/>
  <c r="L13" i="12"/>
  <c r="D5" i="23" s="1"/>
  <c r="L11" i="12"/>
  <c r="L14" i="12"/>
  <c r="L12" i="12"/>
  <c r="M14" i="12"/>
  <c r="M12" i="12"/>
  <c r="M13" i="12"/>
  <c r="E5" i="23" s="1"/>
  <c r="M11" i="12"/>
  <c r="Q14" i="12"/>
  <c r="Q12" i="12"/>
  <c r="Q13" i="12"/>
  <c r="K5" i="23" s="1"/>
  <c r="Q11" i="12"/>
  <c r="O2" i="10"/>
  <c r="L13" i="10"/>
  <c r="D4" i="23" s="1"/>
  <c r="L14" i="10"/>
  <c r="P7" i="10"/>
  <c r="K5" i="10"/>
  <c r="N13" i="10"/>
  <c r="G4" i="23" s="1"/>
  <c r="N14" i="10"/>
  <c r="M14" i="10"/>
  <c r="M12" i="10"/>
  <c r="M13" i="10"/>
  <c r="E4" i="23" s="1"/>
  <c r="M11" i="10"/>
  <c r="P8" i="10"/>
  <c r="P11" i="10" s="1"/>
  <c r="K8" i="10"/>
  <c r="K4" i="10"/>
  <c r="Q14" i="10"/>
  <c r="Q12" i="10"/>
  <c r="Q13" i="10"/>
  <c r="K4" i="23" s="1"/>
  <c r="Q11" i="10"/>
  <c r="P4" i="10"/>
  <c r="K3" i="10"/>
  <c r="K14" i="10" s="1"/>
  <c r="P6" i="11"/>
  <c r="O9" i="11"/>
  <c r="O8" i="11"/>
  <c r="O7" i="11"/>
  <c r="P7" i="11"/>
  <c r="O6" i="11"/>
  <c r="L13" i="11"/>
  <c r="D3" i="23" s="1"/>
  <c r="L11" i="11"/>
  <c r="L14" i="11"/>
  <c r="L12" i="11"/>
  <c r="Q14" i="11"/>
  <c r="Q12" i="11"/>
  <c r="Q13" i="11"/>
  <c r="K3" i="23" s="1"/>
  <c r="Q11" i="11"/>
  <c r="O5" i="11"/>
  <c r="P5" i="11"/>
  <c r="O2" i="11"/>
  <c r="M14" i="11"/>
  <c r="M12" i="11"/>
  <c r="M13" i="11"/>
  <c r="E3" i="23" s="1"/>
  <c r="M11" i="11"/>
  <c r="N13" i="11"/>
  <c r="G3" i="23" s="1"/>
  <c r="N11" i="11"/>
  <c r="N14" i="11"/>
  <c r="N12" i="11"/>
  <c r="P3" i="11"/>
  <c r="K14" i="11"/>
  <c r="K12" i="11"/>
  <c r="K13" i="11"/>
  <c r="B3" i="23" s="1"/>
  <c r="K11" i="11"/>
  <c r="K5" i="9"/>
  <c r="K8" i="9"/>
  <c r="K6" i="9"/>
  <c r="P5" i="9"/>
  <c r="K4" i="9"/>
  <c r="Q9" i="9"/>
  <c r="N3" i="9"/>
  <c r="N6" i="9"/>
  <c r="N7" i="9"/>
  <c r="K9" i="9"/>
  <c r="M6" i="9"/>
  <c r="O6" i="9" s="1"/>
  <c r="M2" i="9"/>
  <c r="O2" i="9" s="1"/>
  <c r="P3" i="9"/>
  <c r="L14" i="9"/>
  <c r="K2" i="9"/>
  <c r="L14" i="20" l="1"/>
  <c r="P12" i="20"/>
  <c r="Q14" i="13"/>
  <c r="Q11" i="13"/>
  <c r="N13" i="13"/>
  <c r="G6" i="23" s="1"/>
  <c r="K14" i="19"/>
  <c r="L12" i="19"/>
  <c r="P12" i="10"/>
  <c r="N12" i="13"/>
  <c r="L14" i="16"/>
  <c r="N11" i="18"/>
  <c r="P14" i="19"/>
  <c r="K11" i="19"/>
  <c r="L11" i="19"/>
  <c r="Q12" i="19"/>
  <c r="N11" i="13"/>
  <c r="L11" i="16"/>
  <c r="P12" i="18"/>
  <c r="P13" i="19"/>
  <c r="J11" i="23" s="1"/>
  <c r="N11" i="10"/>
  <c r="P13" i="10"/>
  <c r="J4" i="23" s="1"/>
  <c r="N12" i="10"/>
  <c r="L12" i="10"/>
  <c r="L11" i="10"/>
  <c r="P13" i="13"/>
  <c r="J6" i="23" s="1"/>
  <c r="P13" i="11"/>
  <c r="J3" i="23" s="1"/>
  <c r="L12" i="9"/>
  <c r="P11" i="9"/>
  <c r="N14" i="9"/>
  <c r="Q12" i="9"/>
  <c r="O5" i="9"/>
  <c r="O8" i="9"/>
  <c r="N12" i="9"/>
  <c r="L11" i="9"/>
  <c r="L13" i="9"/>
  <c r="D2" i="23" s="1"/>
  <c r="P13" i="20"/>
  <c r="J12" i="23" s="1"/>
  <c r="Q14" i="20"/>
  <c r="L11" i="20"/>
  <c r="P14" i="20"/>
  <c r="L13" i="20"/>
  <c r="D12" i="23" s="1"/>
  <c r="L12" i="20"/>
  <c r="L12" i="14"/>
  <c r="L11" i="14"/>
  <c r="P11" i="18"/>
  <c r="O13" i="22"/>
  <c r="H13" i="23" s="1"/>
  <c r="K13" i="20"/>
  <c r="B12" i="23" s="1"/>
  <c r="Q13" i="20"/>
  <c r="K12" i="23" s="1"/>
  <c r="P11" i="20"/>
  <c r="Q11" i="19"/>
  <c r="M13" i="19"/>
  <c r="E11" i="23" s="1"/>
  <c r="L14" i="19"/>
  <c r="L13" i="19"/>
  <c r="D11" i="23" s="1"/>
  <c r="N13" i="19"/>
  <c r="G11" i="23" s="1"/>
  <c r="P12" i="19"/>
  <c r="K11" i="18"/>
  <c r="K12" i="18"/>
  <c r="P13" i="14"/>
  <c r="J7" i="23" s="1"/>
  <c r="P11" i="14"/>
  <c r="P14" i="10"/>
  <c r="P12" i="11"/>
  <c r="P11" i="11"/>
  <c r="O14" i="12"/>
  <c r="N5" i="23" s="1"/>
  <c r="K14" i="16"/>
  <c r="N11" i="9"/>
  <c r="O14" i="22"/>
  <c r="N13" i="23" s="1"/>
  <c r="O11" i="22"/>
  <c r="L13" i="23" s="1"/>
  <c r="P14" i="22"/>
  <c r="P12" i="22"/>
  <c r="P13" i="22"/>
  <c r="J13" i="23" s="1"/>
  <c r="P11" i="22"/>
  <c r="N14" i="22"/>
  <c r="N12" i="22"/>
  <c r="N11" i="22"/>
  <c r="N13" i="22"/>
  <c r="G13" i="23" s="1"/>
  <c r="O12" i="22"/>
  <c r="M13" i="23" s="1"/>
  <c r="K12" i="20"/>
  <c r="K11" i="20"/>
  <c r="K14" i="20"/>
  <c r="Q12" i="20"/>
  <c r="O13" i="20"/>
  <c r="H12" i="23" s="1"/>
  <c r="O11" i="20"/>
  <c r="L12" i="23" s="1"/>
  <c r="O14" i="20"/>
  <c r="N12" i="23" s="1"/>
  <c r="O12" i="20"/>
  <c r="M12" i="23" s="1"/>
  <c r="N13" i="20"/>
  <c r="G12" i="23" s="1"/>
  <c r="N14" i="20"/>
  <c r="N11" i="20"/>
  <c r="O14" i="19"/>
  <c r="N11" i="23" s="1"/>
  <c r="O12" i="19"/>
  <c r="M11" i="23" s="1"/>
  <c r="O13" i="19"/>
  <c r="H11" i="23" s="1"/>
  <c r="O11" i="19"/>
  <c r="L11" i="23" s="1"/>
  <c r="P14" i="18"/>
  <c r="O14" i="18"/>
  <c r="N10" i="23" s="1"/>
  <c r="O12" i="18"/>
  <c r="M10" i="23" s="1"/>
  <c r="O13" i="18"/>
  <c r="H10" i="23" s="1"/>
  <c r="O11" i="18"/>
  <c r="L10" i="23" s="1"/>
  <c r="K13" i="18"/>
  <c r="B10" i="23" s="1"/>
  <c r="P14" i="16"/>
  <c r="P13" i="16"/>
  <c r="J9" i="23" s="1"/>
  <c r="N14" i="16"/>
  <c r="N13" i="16"/>
  <c r="G9" i="23" s="1"/>
  <c r="Q13" i="16"/>
  <c r="K9" i="23" s="1"/>
  <c r="Q14" i="16"/>
  <c r="K11" i="16"/>
  <c r="K12" i="16"/>
  <c r="O14" i="16"/>
  <c r="N9" i="23" s="1"/>
  <c r="O12" i="16"/>
  <c r="M9" i="23" s="1"/>
  <c r="O13" i="16"/>
  <c r="H9" i="23" s="1"/>
  <c r="O11" i="16"/>
  <c r="L9" i="23" s="1"/>
  <c r="P12" i="16"/>
  <c r="N12" i="16"/>
  <c r="Q11" i="16"/>
  <c r="K13" i="16"/>
  <c r="B9" i="23" s="1"/>
  <c r="O14" i="15"/>
  <c r="N8" i="23" s="1"/>
  <c r="O12" i="15"/>
  <c r="M8" i="23" s="1"/>
  <c r="O13" i="15"/>
  <c r="H8" i="23" s="1"/>
  <c r="O11" i="15"/>
  <c r="L8" i="23" s="1"/>
  <c r="L14" i="14"/>
  <c r="L13" i="14"/>
  <c r="D7" i="23" s="1"/>
  <c r="P12" i="14"/>
  <c r="K11" i="14"/>
  <c r="K12" i="14"/>
  <c r="O14" i="14"/>
  <c r="N7" i="23" s="1"/>
  <c r="O12" i="14"/>
  <c r="M7" i="23" s="1"/>
  <c r="O13" i="14"/>
  <c r="H7" i="23" s="1"/>
  <c r="O11" i="14"/>
  <c r="L7" i="23" s="1"/>
  <c r="P14" i="14"/>
  <c r="K13" i="14"/>
  <c r="B7" i="23" s="1"/>
  <c r="L12" i="13"/>
  <c r="L11" i="13"/>
  <c r="O14" i="13"/>
  <c r="N6" i="23" s="1"/>
  <c r="O12" i="13"/>
  <c r="M6" i="23" s="1"/>
  <c r="O13" i="13"/>
  <c r="H6" i="23" s="1"/>
  <c r="O11" i="13"/>
  <c r="L6" i="23" s="1"/>
  <c r="K14" i="13"/>
  <c r="K13" i="13"/>
  <c r="B6" i="23" s="1"/>
  <c r="K12" i="13"/>
  <c r="K11" i="13"/>
  <c r="P12" i="13"/>
  <c r="P11" i="13"/>
  <c r="L14" i="13"/>
  <c r="L13" i="13"/>
  <c r="D6" i="23" s="1"/>
  <c r="N14" i="13"/>
  <c r="P14" i="13"/>
  <c r="O11" i="12"/>
  <c r="L5" i="23" s="1"/>
  <c r="O12" i="12"/>
  <c r="M5" i="23" s="1"/>
  <c r="P13" i="12"/>
  <c r="J5" i="23" s="1"/>
  <c r="P11" i="12"/>
  <c r="P14" i="12"/>
  <c r="P12" i="12"/>
  <c r="O13" i="12"/>
  <c r="H5" i="23" s="1"/>
  <c r="N13" i="12"/>
  <c r="G5" i="23" s="1"/>
  <c r="N11" i="12"/>
  <c r="N14" i="12"/>
  <c r="N12" i="12"/>
  <c r="K11" i="10"/>
  <c r="K12" i="10"/>
  <c r="K13" i="10"/>
  <c r="B4" i="23" s="1"/>
  <c r="O14" i="10"/>
  <c r="N4" i="23" s="1"/>
  <c r="O12" i="10"/>
  <c r="M4" i="23" s="1"/>
  <c r="O13" i="10"/>
  <c r="H4" i="23" s="1"/>
  <c r="O11" i="10"/>
  <c r="L4" i="23" s="1"/>
  <c r="P14" i="11"/>
  <c r="O14" i="11"/>
  <c r="N3" i="23" s="1"/>
  <c r="O12" i="11"/>
  <c r="M3" i="23" s="1"/>
  <c r="O13" i="11"/>
  <c r="H3" i="23" s="1"/>
  <c r="O11" i="11"/>
  <c r="L3" i="23" s="1"/>
  <c r="K14" i="9"/>
  <c r="K12" i="9"/>
  <c r="K13" i="9"/>
  <c r="B2" i="23" s="1"/>
  <c r="K11" i="9"/>
  <c r="Q13" i="9"/>
  <c r="K2" i="23" s="1"/>
  <c r="Q11" i="9"/>
  <c r="P14" i="9"/>
  <c r="P12" i="9"/>
  <c r="O12" i="9"/>
  <c r="M2" i="23" s="1"/>
  <c r="M11" i="9"/>
  <c r="M12" i="9"/>
  <c r="M13" i="9"/>
  <c r="E2" i="23" s="1"/>
  <c r="M14" i="9"/>
  <c r="N13" i="9"/>
  <c r="G2" i="23" s="1"/>
  <c r="Q14" i="9"/>
  <c r="P13" i="9"/>
  <c r="J2" i="23" s="1"/>
  <c r="O14" i="9" l="1"/>
  <c r="N2" i="23" s="1"/>
  <c r="O11" i="9"/>
  <c r="L2" i="23" s="1"/>
  <c r="O13" i="9"/>
  <c r="H2" i="23" s="1"/>
  <c r="I2" i="23" s="1"/>
  <c r="I7" i="23"/>
  <c r="I4" i="23"/>
  <c r="I8" i="23"/>
  <c r="I12" i="23"/>
  <c r="F2" i="23"/>
  <c r="F3" i="23"/>
  <c r="F4" i="23"/>
  <c r="F5" i="23"/>
  <c r="F6" i="23"/>
  <c r="F7" i="23"/>
  <c r="F8" i="23"/>
  <c r="F9" i="23"/>
  <c r="F10" i="23"/>
  <c r="F11" i="23"/>
  <c r="F12" i="23"/>
  <c r="F13" i="23"/>
  <c r="C2" i="23"/>
  <c r="C3" i="23"/>
  <c r="C5" i="23"/>
  <c r="C7" i="23"/>
  <c r="C9" i="23"/>
  <c r="C11" i="23"/>
  <c r="C13" i="23"/>
  <c r="C4" i="23"/>
  <c r="C6" i="23"/>
  <c r="C8" i="23"/>
  <c r="C10" i="23"/>
  <c r="C12" i="23"/>
  <c r="I3" i="23" l="1"/>
  <c r="I11" i="23"/>
  <c r="I10" i="23"/>
  <c r="I6" i="23"/>
  <c r="I13" i="23"/>
  <c r="I9" i="23"/>
  <c r="I5" i="23"/>
</calcChain>
</file>

<file path=xl/sharedStrings.xml><?xml version="1.0" encoding="utf-8"?>
<sst xmlns="http://schemas.openxmlformats.org/spreadsheetml/2006/main" count="4102" uniqueCount="280">
  <si>
    <t>Team</t>
  </si>
  <si>
    <t>S&amp;P+</t>
  </si>
  <si>
    <t>Rk</t>
  </si>
  <si>
    <t>West Virginia</t>
  </si>
  <si>
    <t>LSU</t>
  </si>
  <si>
    <t>Florida</t>
  </si>
  <si>
    <t>Ohio State</t>
  </si>
  <si>
    <t>Oregon</t>
  </si>
  <si>
    <t>Oklahoma</t>
  </si>
  <si>
    <t>USC</t>
  </si>
  <si>
    <t>South Florida</t>
  </si>
  <si>
    <t>Missouri</t>
  </si>
  <si>
    <t>Georgia</t>
  </si>
  <si>
    <t>Virginia Tech</t>
  </si>
  <si>
    <t>Tennessee</t>
  </si>
  <si>
    <t>Texas</t>
  </si>
  <si>
    <t>Michigan</t>
  </si>
  <si>
    <t>Kansas</t>
  </si>
  <si>
    <t>BYU</t>
  </si>
  <si>
    <t>Cincinnati</t>
  </si>
  <si>
    <t>Illinois</t>
  </si>
  <si>
    <t>Auburn</t>
  </si>
  <si>
    <t>Boston College</t>
  </si>
  <si>
    <t>Clemson</t>
  </si>
  <si>
    <t>Penn State</t>
  </si>
  <si>
    <t>Texas Tech</t>
  </si>
  <si>
    <t>Kentucky</t>
  </si>
  <si>
    <t>Oklahoma State</t>
  </si>
  <si>
    <t>Michigan State</t>
  </si>
  <si>
    <t>California</t>
  </si>
  <si>
    <t>Oregon State</t>
  </si>
  <si>
    <t>Arizona State</t>
  </si>
  <si>
    <t>UCLA</t>
  </si>
  <si>
    <t>Rutgers</t>
  </si>
  <si>
    <t>South Carolina</t>
  </si>
  <si>
    <t>Boise State</t>
  </si>
  <si>
    <t>Utah</t>
  </si>
  <si>
    <t>Arkansas</t>
  </si>
  <si>
    <t>Wisconsin</t>
  </si>
  <si>
    <t>Washington</t>
  </si>
  <si>
    <t>Central Florida</t>
  </si>
  <si>
    <t>TCU</t>
  </si>
  <si>
    <t>Virginia</t>
  </si>
  <si>
    <t>Alabama</t>
  </si>
  <si>
    <t>Arizona</t>
  </si>
  <si>
    <t>Florida State</t>
  </si>
  <si>
    <t>Louisville</t>
  </si>
  <si>
    <t>Maryland</t>
  </si>
  <si>
    <t>Wake Forest</t>
  </si>
  <si>
    <t>Tulsa</t>
  </si>
  <si>
    <t>Pittsburgh</t>
  </si>
  <si>
    <t>Texas A&amp;M</t>
  </si>
  <si>
    <t>Mississippi State</t>
  </si>
  <si>
    <t>Colorado</t>
  </si>
  <si>
    <t>Connecticut</t>
  </si>
  <si>
    <t>Fresno State</t>
  </si>
  <si>
    <t>Air Force</t>
  </si>
  <si>
    <t>East Carolina</t>
  </si>
  <si>
    <t>Hawaii</t>
  </si>
  <si>
    <t>Georgia Tech</t>
  </si>
  <si>
    <t>Purdue</t>
  </si>
  <si>
    <t>Troy</t>
  </si>
  <si>
    <t>Nebraska</t>
  </si>
  <si>
    <t>Kansas State</t>
  </si>
  <si>
    <t>Vanderbilt</t>
  </si>
  <si>
    <t>New Mexico</t>
  </si>
  <si>
    <t>Indiana</t>
  </si>
  <si>
    <t>Southern Miss</t>
  </si>
  <si>
    <t>Iowa</t>
  </si>
  <si>
    <t>N.C. State</t>
  </si>
  <si>
    <t>Stanford</t>
  </si>
  <si>
    <t>Ball State</t>
  </si>
  <si>
    <t>Miami</t>
  </si>
  <si>
    <t>North Carolina</t>
  </si>
  <si>
    <t>Washington State</t>
  </si>
  <si>
    <t>Wyoming</t>
  </si>
  <si>
    <t>Florida Atlantic</t>
  </si>
  <si>
    <t>Central Michigan</t>
  </si>
  <si>
    <t>Ole Miss</t>
  </si>
  <si>
    <t>Houston</t>
  </si>
  <si>
    <t>Navy</t>
  </si>
  <si>
    <t>Minnesota</t>
  </si>
  <si>
    <t>Marshall</t>
  </si>
  <si>
    <t>UTEP</t>
  </si>
  <si>
    <t>Colorado State</t>
  </si>
  <si>
    <t>Western Michigan</t>
  </si>
  <si>
    <t>Notre Dame</t>
  </si>
  <si>
    <t>Iowa State</t>
  </si>
  <si>
    <t>Northwestern</t>
  </si>
  <si>
    <t>UNLV</t>
  </si>
  <si>
    <t>Middle Tennessee</t>
  </si>
  <si>
    <t>Nevada</t>
  </si>
  <si>
    <t>SMU</t>
  </si>
  <si>
    <t>Arkansas State</t>
  </si>
  <si>
    <t>Louisiana Tech</t>
  </si>
  <si>
    <t>Bowling Green</t>
  </si>
  <si>
    <t>Ohio</t>
  </si>
  <si>
    <t>Duke</t>
  </si>
  <si>
    <t>San Diego State</t>
  </si>
  <si>
    <t>UL-Monroe</t>
  </si>
  <si>
    <t>Baylor</t>
  </si>
  <si>
    <t>Syracuse</t>
  </si>
  <si>
    <t>Miami (Ohio)</t>
  </si>
  <si>
    <t>Akron</t>
  </si>
  <si>
    <t>Kent State</t>
  </si>
  <si>
    <t>Tulane</t>
  </si>
  <si>
    <t>Toledo</t>
  </si>
  <si>
    <t>Eastern Michigan</t>
  </si>
  <si>
    <t>UL-Lafayette</t>
  </si>
  <si>
    <t>Rice</t>
  </si>
  <si>
    <t>Army</t>
  </si>
  <si>
    <t>Buffalo</t>
  </si>
  <si>
    <t>Memphis</t>
  </si>
  <si>
    <t>Utah State</t>
  </si>
  <si>
    <t>New Mexico State</t>
  </si>
  <si>
    <t>San Jose State</t>
  </si>
  <si>
    <t>Temple</t>
  </si>
  <si>
    <t>Idaho</t>
  </si>
  <si>
    <t>Northern Illinois</t>
  </si>
  <si>
    <t>Florida International</t>
  </si>
  <si>
    <t>North Texas</t>
  </si>
  <si>
    <t>UAB</t>
  </si>
  <si>
    <t>Western Kentucky</t>
  </si>
  <si>
    <t>Texas State</t>
  </si>
  <si>
    <t>South Alabama</t>
  </si>
  <si>
    <t>UTSA</t>
  </si>
  <si>
    <t>Massachusetts</t>
  </si>
  <si>
    <t>Georgia State</t>
  </si>
  <si>
    <t>Georgia Southern</t>
  </si>
  <si>
    <t>Old Dominion</t>
  </si>
  <si>
    <t>Appalachian State</t>
  </si>
  <si>
    <t>Atlanta, GA</t>
  </si>
  <si>
    <t>Tuscaloosa, AL</t>
  </si>
  <si>
    <t>Western Carolina (NC)</t>
  </si>
  <si>
    <t>Baton Rouge, LA</t>
  </si>
  <si>
    <t>Knoxville, TN</t>
  </si>
  <si>
    <t>Fayetteville, AR</t>
  </si>
  <si>
    <t>Oxford, MS</t>
  </si>
  <si>
    <t>Yr.</t>
  </si>
  <si>
    <t>Game #</t>
  </si>
  <si>
    <t>Opponent</t>
  </si>
  <si>
    <t>Location</t>
  </si>
  <si>
    <t>Type</t>
  </si>
  <si>
    <t>Conf.</t>
  </si>
  <si>
    <t>NS&amp;P+</t>
  </si>
  <si>
    <t>College Station, TX</t>
  </si>
  <si>
    <t>Lexington, KY</t>
  </si>
  <si>
    <t>Starkville, MS</t>
  </si>
  <si>
    <t>Auburn, AL</t>
  </si>
  <si>
    <t>Columbia, MO</t>
  </si>
  <si>
    <t>State College, PA</t>
  </si>
  <si>
    <t>Gainesville, FL</t>
  </si>
  <si>
    <t>Durham, NC</t>
  </si>
  <si>
    <t>Columbia, SC</t>
  </si>
  <si>
    <t>Athens, GA</t>
  </si>
  <si>
    <t>Nashville, TN</t>
  </si>
  <si>
    <t>Jacksonville, FL</t>
  </si>
  <si>
    <t>A</t>
  </si>
  <si>
    <t>Western Carolina</t>
  </si>
  <si>
    <t>Chattanooga</t>
  </si>
  <si>
    <t>ANS&amp;P+</t>
  </si>
  <si>
    <t>Nicholls St. (LA)</t>
  </si>
  <si>
    <t>Lubbock, TX</t>
  </si>
  <si>
    <t>Arlington, TX</t>
  </si>
  <si>
    <t>Samford (AL)</t>
  </si>
  <si>
    <t>New Brunswick, NJ</t>
  </si>
  <si>
    <t>Jacksonville St. (AL)</t>
  </si>
  <si>
    <t>Little Rock, AR</t>
  </si>
  <si>
    <t>Missouri St.</t>
  </si>
  <si>
    <t>Tennessee Tech</t>
  </si>
  <si>
    <t>Western Illinois</t>
  </si>
  <si>
    <t>Austin, TX</t>
  </si>
  <si>
    <t>Morgantown, WV</t>
  </si>
  <si>
    <t>Tennessee-Martin</t>
  </si>
  <si>
    <t>Furman (SC)</t>
  </si>
  <si>
    <t>Clemson, SC</t>
  </si>
  <si>
    <t>Alabama A&amp;M</t>
  </si>
  <si>
    <t>Manhattan, KS</t>
  </si>
  <si>
    <t>Citadel (SC)</t>
  </si>
  <si>
    <t>Tallahassee, FL</t>
  </si>
  <si>
    <t>Charleston Southern (SC)</t>
  </si>
  <si>
    <t>Appalachian St. (NC)</t>
  </si>
  <si>
    <t>Miami Gardens, FL</t>
  </si>
  <si>
    <t>Eastern Kentucky</t>
  </si>
  <si>
    <t>Tempe, AZ</t>
  </si>
  <si>
    <t>Stillwater, OK</t>
  </si>
  <si>
    <t>Boulder, CO</t>
  </si>
  <si>
    <t>Idaho St.</t>
  </si>
  <si>
    <t>Coastal Carolina (SC)</t>
  </si>
  <si>
    <t>Louisville, KY</t>
  </si>
  <si>
    <t>Cincinnati, OH</t>
  </si>
  <si>
    <t>Norfolk State (VA)</t>
  </si>
  <si>
    <t>Jacksonville State (AL)</t>
  </si>
  <si>
    <t>Alabama State</t>
  </si>
  <si>
    <t>Kent STate</t>
  </si>
  <si>
    <t>New Orleans, LA</t>
  </si>
  <si>
    <t>Seattle, WA</t>
  </si>
  <si>
    <t>Towson (MD)</t>
  </si>
  <si>
    <t>Houston, TX</t>
  </si>
  <si>
    <t>Appalachian State (NC)</t>
  </si>
  <si>
    <t>McNeese State (LA)</t>
  </si>
  <si>
    <t>Northwestern State (LA)</t>
  </si>
  <si>
    <t>Sam Houston State (TX)</t>
  </si>
  <si>
    <t>Gardner-Webb (NC)</t>
  </si>
  <si>
    <t>Ruston, LA</t>
  </si>
  <si>
    <t>Southeastern Louisiana</t>
  </si>
  <si>
    <t>Murfreesboro, TN</t>
  </si>
  <si>
    <t>Memphis, TN</t>
  </si>
  <si>
    <t>Birmingham, AL</t>
  </si>
  <si>
    <t>Troy, AL</t>
  </si>
  <si>
    <t>Mobile, AL</t>
  </si>
  <si>
    <t>Jackson State (MS)</t>
  </si>
  <si>
    <t>Alcorn State (MS)</t>
  </si>
  <si>
    <t>Winston-Salem, NC</t>
  </si>
  <si>
    <t>Northern Arizona</t>
  </si>
  <si>
    <t>Southern Illinois</t>
  </si>
  <si>
    <t>Fresno, CA</t>
  </si>
  <si>
    <t>Central Arkansas</t>
  </si>
  <si>
    <t>Presbyterian (SC)</t>
  </si>
  <si>
    <t>Southeast Missouri State</t>
  </si>
  <si>
    <t>Wofford (SC)</t>
  </si>
  <si>
    <t>Chapel Hill, NC</t>
  </si>
  <si>
    <t>Raleigh, NC</t>
  </si>
  <si>
    <t>Charlotte, NC</t>
  </si>
  <si>
    <t>Orlando, FL</t>
  </si>
  <si>
    <t>South Carolina State</t>
  </si>
  <si>
    <t>Berkeley, CA</t>
  </si>
  <si>
    <t>Pasadena, CA</t>
  </si>
  <si>
    <t>Montana</t>
  </si>
  <si>
    <t>Austin Peay St. (TN)</t>
  </si>
  <si>
    <t>Eugene, OR</t>
  </si>
  <si>
    <t>Norman, OK</t>
  </si>
  <si>
    <t>Austin Peay State (TN)</t>
  </si>
  <si>
    <t>Richmond (VA)</t>
  </si>
  <si>
    <t>Oxford, OH</t>
  </si>
  <si>
    <t>West Point, NY</t>
  </si>
  <si>
    <t>Northwestern (IL)</t>
  </si>
  <si>
    <t>East Hartford, CT</t>
  </si>
  <si>
    <t>Elon (NC)</t>
  </si>
  <si>
    <t>Evanston, IL</t>
  </si>
  <si>
    <t>Foxboro, MA</t>
  </si>
  <si>
    <t>OOC</t>
  </si>
  <si>
    <t>Year</t>
  </si>
  <si>
    <t>Overall</t>
  </si>
  <si>
    <t>SEC</t>
  </si>
  <si>
    <t>Home</t>
  </si>
  <si>
    <t>Away</t>
  </si>
  <si>
    <t>In-Division</t>
  </si>
  <si>
    <t>Cross Division</t>
  </si>
  <si>
    <t>Min</t>
  </si>
  <si>
    <t>Max</t>
  </si>
  <si>
    <t>Average</t>
  </si>
  <si>
    <t>Std. Dev.</t>
  </si>
  <si>
    <t>Worst SEC</t>
  </si>
  <si>
    <t>Best SEC</t>
  </si>
  <si>
    <t>SEC SD</t>
  </si>
  <si>
    <t>H</t>
  </si>
  <si>
    <t>n</t>
  </si>
  <si>
    <t>Dallas, TX</t>
  </si>
  <si>
    <t>Lamar</t>
  </si>
  <si>
    <t>N</t>
  </si>
  <si>
    <t>Sam Houston State</t>
  </si>
  <si>
    <t>Shreveport, LA</t>
  </si>
  <si>
    <t>Toledo, OH</t>
  </si>
  <si>
    <t>South Dakota State</t>
  </si>
  <si>
    <t>Bloomington, IN</t>
  </si>
  <si>
    <t>Murray State</t>
  </si>
  <si>
    <t>j</t>
  </si>
  <si>
    <t>Tolerance</t>
  </si>
  <si>
    <t>VIF</t>
  </si>
  <si>
    <t>Collinearity Check</t>
  </si>
  <si>
    <t>Regression T-Test</t>
  </si>
  <si>
    <r>
      <t>R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</si>
  <si>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Result?</t>
  </si>
  <si>
    <t>α</t>
  </si>
  <si>
    <r>
      <t>t</t>
    </r>
    <r>
      <rPr>
        <b/>
        <vertAlign val="subscript"/>
        <sz val="11"/>
        <color theme="1"/>
        <rFont val="Calibri"/>
        <family val="2"/>
        <scheme val="minor"/>
      </rPr>
      <t>0</t>
    </r>
  </si>
  <si>
    <t>comparison</t>
  </si>
  <si>
    <t>2007- 2014, Excluding Texas A&amp;M and Missouri</t>
  </si>
  <si>
    <t>2012-2014, Including Texas A&amp;M and Missouri</t>
  </si>
  <si>
    <t>*Note: The Tolerance and VIF values were calculated using an Add-In I have on my machine.
 I just copied over the values for the shared sheet, which is why there are only numbers in those cells.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</si>
</sst>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medium">
        <color indexed="64"/>
      </top>
      <bottom/>
      <diagonal/>
    </border>
    <border>
      <left/>
      <right style="double">
        <color auto="1"/>
      </right>
      <top/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medium">
        <color indexed="64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/>
    <xf numFmtId="0" fontId="0" fillId="0" borderId="0" xfId="0" applyFont="1" applyAlignment="1">
      <alignment horizontal="center" vertical="center"/>
    </xf>
    <xf numFmtId="2" fontId="0" fillId="0" borderId="0" xfId="0" applyNumberFormat="1" applyBorder="1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2" fontId="0" fillId="0" borderId="3" xfId="0" applyNumberFormat="1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4" xfId="0" applyNumberFormat="1" applyBorder="1" applyAlignment="1"/>
    <xf numFmtId="2" fontId="0" fillId="0" borderId="0" xfId="0" applyNumberFormat="1" applyBorder="1" applyAlignment="1"/>
    <xf numFmtId="2" fontId="0" fillId="0" borderId="5" xfId="0" applyNumberFormat="1" applyBorder="1" applyAlignment="1"/>
    <xf numFmtId="2" fontId="0" fillId="0" borderId="2" xfId="0" applyNumberFormat="1" applyBorder="1" applyAlignment="1"/>
    <xf numFmtId="0" fontId="1" fillId="0" borderId="0" xfId="0" applyFont="1" applyBorder="1"/>
    <xf numFmtId="0" fontId="1" fillId="0" borderId="7" xfId="0" applyFont="1" applyBorder="1"/>
    <xf numFmtId="0" fontId="1" fillId="0" borderId="6" xfId="0" applyFont="1" applyBorder="1"/>
    <xf numFmtId="2" fontId="0" fillId="0" borderId="8" xfId="0" applyNumberFormat="1" applyBorder="1" applyAlignment="1">
      <alignment vertical="center"/>
    </xf>
    <xf numFmtId="2" fontId="0" fillId="0" borderId="7" xfId="0" applyNumberFormat="1" applyBorder="1" applyAlignment="1"/>
    <xf numFmtId="2" fontId="0" fillId="0" borderId="9" xfId="0" applyNumberFormat="1" applyBorder="1" applyAlignment="1"/>
    <xf numFmtId="0" fontId="0" fillId="0" borderId="7" xfId="0" applyBorder="1"/>
    <xf numFmtId="0" fontId="0" fillId="0" borderId="1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/>
    <xf numFmtId="0" fontId="1" fillId="0" borderId="16" xfId="0" applyFont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1" fillId="0" borderId="18" xfId="0" applyFont="1" applyBorder="1"/>
    <xf numFmtId="0" fontId="3" fillId="0" borderId="18" xfId="0" applyFont="1" applyBorder="1"/>
    <xf numFmtId="0" fontId="1" fillId="0" borderId="19" xfId="0" applyFont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0" fillId="0" borderId="7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0" fontId="1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</cellXfs>
  <cellStyles count="1"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 Seasons,</a:t>
            </a:r>
            <a:r>
              <a:rPr lang="en-US" baseline="0"/>
              <a:t> 2007 - 2014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0"/>
            <c:trendlineLbl>
              <c:layout>
                <c:manualLayout>
                  <c:x val="9.6460245499615585E-2"/>
                  <c:y val="-0.18501166520851561"/>
                </c:manualLayout>
              </c:layout>
              <c:numFmt formatCode="General" sourceLinked="0"/>
            </c:trendlineLbl>
          </c:trendline>
          <c:xVal>
            <c:numRef>
              <c:f>'All Seasons'!$E$3:$E$98</c:f>
              <c:numCache>
                <c:formatCode>General</c:formatCode>
                <c:ptCount val="96"/>
                <c:pt idx="0">
                  <c:v>32.85</c:v>
                </c:pt>
                <c:pt idx="1">
                  <c:v>36.584000000000003</c:v>
                </c:pt>
                <c:pt idx="2">
                  <c:v>41.661999999999999</c:v>
                </c:pt>
                <c:pt idx="3">
                  <c:v>30.066000000000003</c:v>
                </c:pt>
                <c:pt idx="4">
                  <c:v>9</c:v>
                </c:pt>
                <c:pt idx="5">
                  <c:v>29.552</c:v>
                </c:pt>
                <c:pt idx="6">
                  <c:v>40.751999999999995</c:v>
                </c:pt>
                <c:pt idx="7">
                  <c:v>37.016000000000005</c:v>
                </c:pt>
                <c:pt idx="8">
                  <c:v>39.466000000000001</c:v>
                </c:pt>
                <c:pt idx="9">
                  <c:v>32.264000000000003</c:v>
                </c:pt>
                <c:pt idx="10">
                  <c:v>11.378</c:v>
                </c:pt>
                <c:pt idx="11">
                  <c:v>9.804000000000002</c:v>
                </c:pt>
                <c:pt idx="12">
                  <c:v>16.536000000000001</c:v>
                </c:pt>
                <c:pt idx="13">
                  <c:v>36.634</c:v>
                </c:pt>
                <c:pt idx="14">
                  <c:v>19.090000000000003</c:v>
                </c:pt>
                <c:pt idx="15">
                  <c:v>26.802</c:v>
                </c:pt>
                <c:pt idx="16">
                  <c:v>27.602</c:v>
                </c:pt>
                <c:pt idx="17">
                  <c:v>18.826000000000004</c:v>
                </c:pt>
                <c:pt idx="18">
                  <c:v>51.586000000000006</c:v>
                </c:pt>
                <c:pt idx="19">
                  <c:v>7.9899999999999984</c:v>
                </c:pt>
                <c:pt idx="20">
                  <c:v>43.34</c:v>
                </c:pt>
                <c:pt idx="21">
                  <c:v>27.81</c:v>
                </c:pt>
                <c:pt idx="22">
                  <c:v>9.581999999999999</c:v>
                </c:pt>
                <c:pt idx="23">
                  <c:v>5.6219999999999999</c:v>
                </c:pt>
                <c:pt idx="24">
                  <c:v>29.911999999999999</c:v>
                </c:pt>
                <c:pt idx="25">
                  <c:v>45.863999999999997</c:v>
                </c:pt>
                <c:pt idx="26">
                  <c:v>27.375999999999998</c:v>
                </c:pt>
                <c:pt idx="27">
                  <c:v>35.893999999999998</c:v>
                </c:pt>
                <c:pt idx="28">
                  <c:v>36.585999999999999</c:v>
                </c:pt>
                <c:pt idx="29">
                  <c:v>38.880000000000003</c:v>
                </c:pt>
                <c:pt idx="30">
                  <c:v>21.698</c:v>
                </c:pt>
                <c:pt idx="31">
                  <c:v>18.161999999999999</c:v>
                </c:pt>
                <c:pt idx="32">
                  <c:v>19.125999999999998</c:v>
                </c:pt>
                <c:pt idx="33">
                  <c:v>44.635999999999996</c:v>
                </c:pt>
                <c:pt idx="34">
                  <c:v>40.46</c:v>
                </c:pt>
                <c:pt idx="35">
                  <c:v>28.837999999999997</c:v>
                </c:pt>
                <c:pt idx="36">
                  <c:v>32.566000000000003</c:v>
                </c:pt>
                <c:pt idx="37">
                  <c:v>21.518000000000001</c:v>
                </c:pt>
                <c:pt idx="38">
                  <c:v>28.401999999999997</c:v>
                </c:pt>
                <c:pt idx="39">
                  <c:v>48.244</c:v>
                </c:pt>
                <c:pt idx="40">
                  <c:v>55.075999999999993</c:v>
                </c:pt>
                <c:pt idx="41">
                  <c:v>36.033999999999999</c:v>
                </c:pt>
                <c:pt idx="42">
                  <c:v>4.0680000000000014</c:v>
                </c:pt>
                <c:pt idx="43">
                  <c:v>20.518000000000001</c:v>
                </c:pt>
                <c:pt idx="44">
                  <c:v>-6.9980000000000011</c:v>
                </c:pt>
                <c:pt idx="45">
                  <c:v>65.471999999999994</c:v>
                </c:pt>
                <c:pt idx="46">
                  <c:v>39.587999999999994</c:v>
                </c:pt>
                <c:pt idx="47">
                  <c:v>37.526000000000003</c:v>
                </c:pt>
                <c:pt idx="48">
                  <c:v>24.173999999999999</c:v>
                </c:pt>
                <c:pt idx="49">
                  <c:v>27.958000000000002</c:v>
                </c:pt>
                <c:pt idx="50">
                  <c:v>32.516000000000005</c:v>
                </c:pt>
                <c:pt idx="51">
                  <c:v>61.147999999999996</c:v>
                </c:pt>
                <c:pt idx="52">
                  <c:v>4.6999999999999993</c:v>
                </c:pt>
                <c:pt idx="53">
                  <c:v>30.557999999999996</c:v>
                </c:pt>
                <c:pt idx="54">
                  <c:v>6.8639999999999999</c:v>
                </c:pt>
                <c:pt idx="55">
                  <c:v>19.308</c:v>
                </c:pt>
                <c:pt idx="56">
                  <c:v>20.25</c:v>
                </c:pt>
                <c:pt idx="57">
                  <c:v>19.906000000000002</c:v>
                </c:pt>
                <c:pt idx="58">
                  <c:v>69.165999999999997</c:v>
                </c:pt>
                <c:pt idx="59">
                  <c:v>38.591999999999999</c:v>
                </c:pt>
                <c:pt idx="60">
                  <c:v>15.794</c:v>
                </c:pt>
                <c:pt idx="61">
                  <c:v>13.250000000000002</c:v>
                </c:pt>
                <c:pt idx="62">
                  <c:v>20.888000000000002</c:v>
                </c:pt>
                <c:pt idx="63">
                  <c:v>38.856000000000002</c:v>
                </c:pt>
                <c:pt idx="64">
                  <c:v>9.8699999999999974</c:v>
                </c:pt>
                <c:pt idx="65">
                  <c:v>13.860000000000001</c:v>
                </c:pt>
                <c:pt idx="66">
                  <c:v>38.596000000000004</c:v>
                </c:pt>
                <c:pt idx="67">
                  <c:v>3.8539999999999996</c:v>
                </c:pt>
                <c:pt idx="68">
                  <c:v>22.712</c:v>
                </c:pt>
                <c:pt idx="69">
                  <c:v>23.28</c:v>
                </c:pt>
                <c:pt idx="70">
                  <c:v>33.573999999999998</c:v>
                </c:pt>
                <c:pt idx="71">
                  <c:v>11.13</c:v>
                </c:pt>
                <c:pt idx="72">
                  <c:v>2.9139999999999997</c:v>
                </c:pt>
                <c:pt idx="73">
                  <c:v>26.731999999999999</c:v>
                </c:pt>
                <c:pt idx="74">
                  <c:v>22.305999999999997</c:v>
                </c:pt>
                <c:pt idx="75">
                  <c:v>17.136000000000003</c:v>
                </c:pt>
                <c:pt idx="76">
                  <c:v>36.57</c:v>
                </c:pt>
                <c:pt idx="77">
                  <c:v>35.072000000000003</c:v>
                </c:pt>
                <c:pt idx="78">
                  <c:v>26.501999999999999</c:v>
                </c:pt>
                <c:pt idx="79">
                  <c:v>14.946000000000002</c:v>
                </c:pt>
                <c:pt idx="80">
                  <c:v>17.483999999999998</c:v>
                </c:pt>
                <c:pt idx="81">
                  <c:v>12.914</c:v>
                </c:pt>
                <c:pt idx="82">
                  <c:v>42.707999999999998</c:v>
                </c:pt>
                <c:pt idx="83">
                  <c:v>23.87</c:v>
                </c:pt>
                <c:pt idx="84">
                  <c:v>25.956</c:v>
                </c:pt>
                <c:pt idx="85">
                  <c:v>35.024000000000001</c:v>
                </c:pt>
                <c:pt idx="86">
                  <c:v>31.382000000000005</c:v>
                </c:pt>
                <c:pt idx="87">
                  <c:v>45.508000000000003</c:v>
                </c:pt>
                <c:pt idx="88">
                  <c:v>46.67</c:v>
                </c:pt>
                <c:pt idx="89">
                  <c:v>34.222000000000001</c:v>
                </c:pt>
                <c:pt idx="90">
                  <c:v>13.706</c:v>
                </c:pt>
                <c:pt idx="91">
                  <c:v>-9.9640000000000004</c:v>
                </c:pt>
                <c:pt idx="92">
                  <c:v>3.1019999999999985</c:v>
                </c:pt>
                <c:pt idx="93">
                  <c:v>34.792000000000002</c:v>
                </c:pt>
                <c:pt idx="94">
                  <c:v>50.981999999999999</c:v>
                </c:pt>
                <c:pt idx="95">
                  <c:v>40.488</c:v>
                </c:pt>
              </c:numCache>
            </c:numRef>
          </c:xVal>
          <c:yVal>
            <c:numRef>
              <c:f>'All Seasons'!$G$3:$G$98</c:f>
              <c:numCache>
                <c:formatCode>General</c:formatCode>
                <c:ptCount val="96"/>
                <c:pt idx="0">
                  <c:v>69.472000000000008</c:v>
                </c:pt>
                <c:pt idx="1">
                  <c:v>72.944000000000003</c:v>
                </c:pt>
                <c:pt idx="2">
                  <c:v>73.341999999999999</c:v>
                </c:pt>
                <c:pt idx="3">
                  <c:v>84.772000000000006</c:v>
                </c:pt>
                <c:pt idx="4">
                  <c:v>71.094000000000008</c:v>
                </c:pt>
                <c:pt idx="5">
                  <c:v>94.798000000000002</c:v>
                </c:pt>
                <c:pt idx="6">
                  <c:v>58.239999999999995</c:v>
                </c:pt>
                <c:pt idx="7">
                  <c:v>73.364000000000004</c:v>
                </c:pt>
                <c:pt idx="8">
                  <c:v>82.104000000000013</c:v>
                </c:pt>
                <c:pt idx="9">
                  <c:v>98.87</c:v>
                </c:pt>
                <c:pt idx="10">
                  <c:v>71.572000000000003</c:v>
                </c:pt>
                <c:pt idx="11">
                  <c:v>84.183999999999997</c:v>
                </c:pt>
                <c:pt idx="12">
                  <c:v>35.304000000000002</c:v>
                </c:pt>
                <c:pt idx="13">
                  <c:v>68.781999999999996</c:v>
                </c:pt>
                <c:pt idx="14">
                  <c:v>61.214000000000006</c:v>
                </c:pt>
                <c:pt idx="15">
                  <c:v>53.972000000000001</c:v>
                </c:pt>
                <c:pt idx="16">
                  <c:v>74.531999999999996</c:v>
                </c:pt>
                <c:pt idx="17">
                  <c:v>78.560000000000016</c:v>
                </c:pt>
                <c:pt idx="18">
                  <c:v>78.664000000000001</c:v>
                </c:pt>
                <c:pt idx="19">
                  <c:v>56.28</c:v>
                </c:pt>
                <c:pt idx="20">
                  <c:v>70.688000000000002</c:v>
                </c:pt>
                <c:pt idx="21">
                  <c:v>78.302000000000007</c:v>
                </c:pt>
                <c:pt idx="22">
                  <c:v>61.030000000000008</c:v>
                </c:pt>
                <c:pt idx="23">
                  <c:v>58.253999999999998</c:v>
                </c:pt>
                <c:pt idx="24">
                  <c:v>80.057999999999993</c:v>
                </c:pt>
                <c:pt idx="25">
                  <c:v>109.428</c:v>
                </c:pt>
                <c:pt idx="26">
                  <c:v>92.23599999999999</c:v>
                </c:pt>
                <c:pt idx="27">
                  <c:v>65.09</c:v>
                </c:pt>
                <c:pt idx="28">
                  <c:v>84.09</c:v>
                </c:pt>
                <c:pt idx="29">
                  <c:v>89.668000000000006</c:v>
                </c:pt>
                <c:pt idx="30">
                  <c:v>81.621999999999986</c:v>
                </c:pt>
                <c:pt idx="31">
                  <c:v>84.133999999999986</c:v>
                </c:pt>
                <c:pt idx="32">
                  <c:v>85.365999999999985</c:v>
                </c:pt>
                <c:pt idx="33">
                  <c:v>85.548000000000002</c:v>
                </c:pt>
                <c:pt idx="34">
                  <c:v>79.858000000000004</c:v>
                </c:pt>
                <c:pt idx="35">
                  <c:v>95.463999999999984</c:v>
                </c:pt>
                <c:pt idx="36">
                  <c:v>103.952</c:v>
                </c:pt>
                <c:pt idx="37">
                  <c:v>95.77</c:v>
                </c:pt>
                <c:pt idx="38">
                  <c:v>98.956000000000003</c:v>
                </c:pt>
                <c:pt idx="39">
                  <c:v>70.313999999999993</c:v>
                </c:pt>
                <c:pt idx="40">
                  <c:v>79.605999999999995</c:v>
                </c:pt>
                <c:pt idx="41">
                  <c:v>66.661999999999992</c:v>
                </c:pt>
                <c:pt idx="42">
                  <c:v>83.947999999999993</c:v>
                </c:pt>
                <c:pt idx="43">
                  <c:v>104.208</c:v>
                </c:pt>
                <c:pt idx="44">
                  <c:v>86.5</c:v>
                </c:pt>
                <c:pt idx="45">
                  <c:v>79.141999999999996</c:v>
                </c:pt>
                <c:pt idx="46">
                  <c:v>72.795999999999992</c:v>
                </c:pt>
                <c:pt idx="47">
                  <c:v>78.217999999999989</c:v>
                </c:pt>
                <c:pt idx="48">
                  <c:v>68.253999999999991</c:v>
                </c:pt>
                <c:pt idx="49">
                  <c:v>92.23</c:v>
                </c:pt>
                <c:pt idx="50">
                  <c:v>101.962</c:v>
                </c:pt>
                <c:pt idx="51">
                  <c:v>98.11</c:v>
                </c:pt>
                <c:pt idx="52">
                  <c:v>33.138000000000005</c:v>
                </c:pt>
                <c:pt idx="53">
                  <c:v>81.819999999999993</c:v>
                </c:pt>
                <c:pt idx="54">
                  <c:v>52.563999999999993</c:v>
                </c:pt>
                <c:pt idx="55">
                  <c:v>87.929999999999978</c:v>
                </c:pt>
                <c:pt idx="56">
                  <c:v>92.059999999999988</c:v>
                </c:pt>
                <c:pt idx="57">
                  <c:v>53.504000000000005</c:v>
                </c:pt>
                <c:pt idx="58">
                  <c:v>104.056</c:v>
                </c:pt>
                <c:pt idx="59">
                  <c:v>70.900000000000006</c:v>
                </c:pt>
                <c:pt idx="60">
                  <c:v>77.155999999999992</c:v>
                </c:pt>
                <c:pt idx="61">
                  <c:v>95.55</c:v>
                </c:pt>
                <c:pt idx="62">
                  <c:v>114.82</c:v>
                </c:pt>
                <c:pt idx="63">
                  <c:v>87.102000000000004</c:v>
                </c:pt>
                <c:pt idx="64">
                  <c:v>63.923999999999999</c:v>
                </c:pt>
                <c:pt idx="65">
                  <c:v>88.742000000000004</c:v>
                </c:pt>
                <c:pt idx="66">
                  <c:v>113.49600000000001</c:v>
                </c:pt>
                <c:pt idx="67">
                  <c:v>90.093999999999994</c:v>
                </c:pt>
                <c:pt idx="68">
                  <c:v>101.97000000000001</c:v>
                </c:pt>
                <c:pt idx="69">
                  <c:v>78.816000000000003</c:v>
                </c:pt>
                <c:pt idx="70">
                  <c:v>98.037999999999997</c:v>
                </c:pt>
                <c:pt idx="71">
                  <c:v>78.451999999999998</c:v>
                </c:pt>
                <c:pt idx="72">
                  <c:v>77.84</c:v>
                </c:pt>
                <c:pt idx="73">
                  <c:v>121.62</c:v>
                </c:pt>
                <c:pt idx="74">
                  <c:v>96.811999999999998</c:v>
                </c:pt>
                <c:pt idx="75">
                  <c:v>74.716000000000008</c:v>
                </c:pt>
                <c:pt idx="76">
                  <c:v>83.490000000000009</c:v>
                </c:pt>
                <c:pt idx="77">
                  <c:v>103.71799999999999</c:v>
                </c:pt>
                <c:pt idx="78">
                  <c:v>106.42599999999999</c:v>
                </c:pt>
                <c:pt idx="79">
                  <c:v>96.572000000000003</c:v>
                </c:pt>
                <c:pt idx="80">
                  <c:v>107.48799999999999</c:v>
                </c:pt>
                <c:pt idx="81">
                  <c:v>62.417999999999992</c:v>
                </c:pt>
                <c:pt idx="82">
                  <c:v>101.376</c:v>
                </c:pt>
                <c:pt idx="83">
                  <c:v>88.981999999999999</c:v>
                </c:pt>
                <c:pt idx="84">
                  <c:v>141.00399999999999</c:v>
                </c:pt>
                <c:pt idx="85">
                  <c:v>153.04</c:v>
                </c:pt>
                <c:pt idx="86">
                  <c:v>151.62800000000001</c:v>
                </c:pt>
                <c:pt idx="87">
                  <c:v>95.326000000000008</c:v>
                </c:pt>
                <c:pt idx="88">
                  <c:v>83.112000000000009</c:v>
                </c:pt>
                <c:pt idx="89">
                  <c:v>92.466000000000008</c:v>
                </c:pt>
                <c:pt idx="90">
                  <c:v>139.18600000000001</c:v>
                </c:pt>
                <c:pt idx="91">
                  <c:v>115.578</c:v>
                </c:pt>
                <c:pt idx="92">
                  <c:v>121.62000000000002</c:v>
                </c:pt>
                <c:pt idx="93">
                  <c:v>85.244</c:v>
                </c:pt>
                <c:pt idx="94">
                  <c:v>97.6</c:v>
                </c:pt>
                <c:pt idx="95">
                  <c:v>111.492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110048"/>
        <c:axId val="361479872"/>
      </c:scatterChart>
      <c:valAx>
        <c:axId val="356110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Cross-Division</a:t>
                </a:r>
                <a:r>
                  <a:rPr lang="en-US" baseline="0"/>
                  <a:t> Schedule Strength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61479872"/>
        <c:crosses val="autoZero"/>
        <c:crossBetween val="midCat"/>
      </c:valAx>
      <c:valAx>
        <c:axId val="3614798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SEC Schedule Strength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6110048"/>
        <c:crossesAt val="-2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2012</c:v>
          </c:tx>
          <c:spPr>
            <a:ln w="28575">
              <a:noFill/>
            </a:ln>
          </c:spPr>
          <c:marker>
            <c:symbol val="diamond"/>
            <c:size val="7"/>
          </c:marker>
          <c:xVal>
            <c:numRef>
              <c:f>'All Seasons'!$O$3:$O$16</c:f>
              <c:numCache>
                <c:formatCode>General</c:formatCode>
                <c:ptCount val="14"/>
                <c:pt idx="0">
                  <c:v>15.794</c:v>
                </c:pt>
                <c:pt idx="1">
                  <c:v>13.250000000000002</c:v>
                </c:pt>
                <c:pt idx="2">
                  <c:v>20.888000000000002</c:v>
                </c:pt>
                <c:pt idx="3">
                  <c:v>38.856000000000002</c:v>
                </c:pt>
                <c:pt idx="4">
                  <c:v>9.8699999999999974</c:v>
                </c:pt>
                <c:pt idx="5">
                  <c:v>13.860000000000001</c:v>
                </c:pt>
                <c:pt idx="6">
                  <c:v>38.596000000000004</c:v>
                </c:pt>
                <c:pt idx="7">
                  <c:v>3.8539999999999996</c:v>
                </c:pt>
                <c:pt idx="8">
                  <c:v>51.17</c:v>
                </c:pt>
                <c:pt idx="9">
                  <c:v>22.712</c:v>
                </c:pt>
                <c:pt idx="10">
                  <c:v>23.28</c:v>
                </c:pt>
                <c:pt idx="11">
                  <c:v>33.573999999999998</c:v>
                </c:pt>
                <c:pt idx="12">
                  <c:v>28.105999999999998</c:v>
                </c:pt>
                <c:pt idx="13">
                  <c:v>11.13</c:v>
                </c:pt>
              </c:numCache>
            </c:numRef>
          </c:xVal>
          <c:yVal>
            <c:numRef>
              <c:f>'All Seasons'!$Q$3:$Q$16</c:f>
              <c:numCache>
                <c:formatCode>General</c:formatCode>
                <c:ptCount val="14"/>
                <c:pt idx="0">
                  <c:v>77.155999999999992</c:v>
                </c:pt>
                <c:pt idx="1">
                  <c:v>95.55</c:v>
                </c:pt>
                <c:pt idx="2">
                  <c:v>114.82</c:v>
                </c:pt>
                <c:pt idx="3">
                  <c:v>87.102000000000004</c:v>
                </c:pt>
                <c:pt idx="4">
                  <c:v>63.923999999999999</c:v>
                </c:pt>
                <c:pt idx="5">
                  <c:v>88.742000000000004</c:v>
                </c:pt>
                <c:pt idx="6">
                  <c:v>113.49600000000001</c:v>
                </c:pt>
                <c:pt idx="7">
                  <c:v>90.093999999999994</c:v>
                </c:pt>
                <c:pt idx="8">
                  <c:v>116.50000000000001</c:v>
                </c:pt>
                <c:pt idx="9">
                  <c:v>101.97000000000001</c:v>
                </c:pt>
                <c:pt idx="10">
                  <c:v>78.816000000000003</c:v>
                </c:pt>
                <c:pt idx="11">
                  <c:v>98.037999999999997</c:v>
                </c:pt>
                <c:pt idx="12">
                  <c:v>97.97399999999999</c:v>
                </c:pt>
                <c:pt idx="13">
                  <c:v>78.451999999999998</c:v>
                </c:pt>
              </c:numCache>
            </c:numRef>
          </c:yVal>
          <c:smooth val="0"/>
        </c:ser>
        <c:ser>
          <c:idx val="1"/>
          <c:order val="1"/>
          <c:tx>
            <c:v>2013</c:v>
          </c:tx>
          <c:spPr>
            <a:ln w="28575">
              <a:noFill/>
            </a:ln>
          </c:spPr>
          <c:marker>
            <c:symbol val="diamond"/>
            <c:size val="7"/>
          </c:marker>
          <c:xVal>
            <c:numRef>
              <c:f>'All Seasons'!$O$17:$O$30</c:f>
              <c:numCache>
                <c:formatCode>General</c:formatCode>
                <c:ptCount val="14"/>
                <c:pt idx="0">
                  <c:v>2.9139999999999997</c:v>
                </c:pt>
                <c:pt idx="1">
                  <c:v>26.731999999999999</c:v>
                </c:pt>
                <c:pt idx="2">
                  <c:v>22.305999999999997</c:v>
                </c:pt>
                <c:pt idx="3">
                  <c:v>17.136000000000003</c:v>
                </c:pt>
                <c:pt idx="4">
                  <c:v>36.57</c:v>
                </c:pt>
                <c:pt idx="5">
                  <c:v>35.072000000000003</c:v>
                </c:pt>
                <c:pt idx="6">
                  <c:v>26.501999999999999</c:v>
                </c:pt>
                <c:pt idx="7">
                  <c:v>14.946000000000002</c:v>
                </c:pt>
                <c:pt idx="8">
                  <c:v>22.73</c:v>
                </c:pt>
                <c:pt idx="9">
                  <c:v>17.483999999999998</c:v>
                </c:pt>
                <c:pt idx="10">
                  <c:v>12.914</c:v>
                </c:pt>
                <c:pt idx="11">
                  <c:v>42.707999999999998</c:v>
                </c:pt>
                <c:pt idx="12">
                  <c:v>19.715999999999998</c:v>
                </c:pt>
                <c:pt idx="13">
                  <c:v>23.87</c:v>
                </c:pt>
              </c:numCache>
            </c:numRef>
          </c:xVal>
          <c:yVal>
            <c:numRef>
              <c:f>'All Seasons'!$Q$17:$Q$30</c:f>
              <c:numCache>
                <c:formatCode>General</c:formatCode>
                <c:ptCount val="14"/>
                <c:pt idx="0">
                  <c:v>77.84</c:v>
                </c:pt>
                <c:pt idx="1">
                  <c:v>121.62</c:v>
                </c:pt>
                <c:pt idx="2">
                  <c:v>96.811999999999998</c:v>
                </c:pt>
                <c:pt idx="3">
                  <c:v>74.716000000000008</c:v>
                </c:pt>
                <c:pt idx="4">
                  <c:v>83.490000000000009</c:v>
                </c:pt>
                <c:pt idx="5">
                  <c:v>103.71799999999999</c:v>
                </c:pt>
                <c:pt idx="6">
                  <c:v>106.42599999999999</c:v>
                </c:pt>
                <c:pt idx="7">
                  <c:v>96.572000000000003</c:v>
                </c:pt>
                <c:pt idx="8">
                  <c:v>68.501999999999995</c:v>
                </c:pt>
                <c:pt idx="9">
                  <c:v>107.48799999999999</c:v>
                </c:pt>
                <c:pt idx="10">
                  <c:v>62.417999999999992</c:v>
                </c:pt>
                <c:pt idx="11">
                  <c:v>101.376</c:v>
                </c:pt>
                <c:pt idx="12">
                  <c:v>96.841999999999999</c:v>
                </c:pt>
                <c:pt idx="13">
                  <c:v>88.981999999999999</c:v>
                </c:pt>
              </c:numCache>
            </c:numRef>
          </c:yVal>
          <c:smooth val="0"/>
        </c:ser>
        <c:ser>
          <c:idx val="2"/>
          <c:order val="2"/>
          <c:tx>
            <c:v>2014</c:v>
          </c:tx>
          <c:spPr>
            <a:ln w="28575">
              <a:noFill/>
            </a:ln>
          </c:spPr>
          <c:marker>
            <c:symbol val="diamond"/>
            <c:size val="7"/>
          </c:marker>
          <c:xVal>
            <c:numRef>
              <c:f>'All Seasons'!$O$31:$O$44</c:f>
              <c:numCache>
                <c:formatCode>General</c:formatCode>
                <c:ptCount val="14"/>
                <c:pt idx="0">
                  <c:v>25.956</c:v>
                </c:pt>
                <c:pt idx="1">
                  <c:v>35.024000000000001</c:v>
                </c:pt>
                <c:pt idx="2">
                  <c:v>31.382000000000005</c:v>
                </c:pt>
                <c:pt idx="3">
                  <c:v>45.508000000000003</c:v>
                </c:pt>
                <c:pt idx="4">
                  <c:v>46.67</c:v>
                </c:pt>
                <c:pt idx="5">
                  <c:v>34.222000000000001</c:v>
                </c:pt>
                <c:pt idx="6">
                  <c:v>13.706</c:v>
                </c:pt>
                <c:pt idx="7">
                  <c:v>-9.9640000000000004</c:v>
                </c:pt>
                <c:pt idx="8">
                  <c:v>32.738</c:v>
                </c:pt>
                <c:pt idx="9">
                  <c:v>3.1019999999999985</c:v>
                </c:pt>
                <c:pt idx="10">
                  <c:v>34.792000000000002</c:v>
                </c:pt>
                <c:pt idx="11">
                  <c:v>50.981999999999999</c:v>
                </c:pt>
                <c:pt idx="12">
                  <c:v>20.594000000000001</c:v>
                </c:pt>
                <c:pt idx="13">
                  <c:v>40.488</c:v>
                </c:pt>
              </c:numCache>
            </c:numRef>
          </c:xVal>
          <c:yVal>
            <c:numRef>
              <c:f>'All Seasons'!$Q$31:$Q$44</c:f>
              <c:numCache>
                <c:formatCode>General</c:formatCode>
                <c:ptCount val="14"/>
                <c:pt idx="0">
                  <c:v>141.00399999999999</c:v>
                </c:pt>
                <c:pt idx="1">
                  <c:v>153.04</c:v>
                </c:pt>
                <c:pt idx="2">
                  <c:v>151.62800000000001</c:v>
                </c:pt>
                <c:pt idx="3">
                  <c:v>95.326000000000008</c:v>
                </c:pt>
                <c:pt idx="4">
                  <c:v>83.112000000000009</c:v>
                </c:pt>
                <c:pt idx="5">
                  <c:v>92.466000000000008</c:v>
                </c:pt>
                <c:pt idx="6">
                  <c:v>139.18600000000001</c:v>
                </c:pt>
                <c:pt idx="7">
                  <c:v>115.578</c:v>
                </c:pt>
                <c:pt idx="8">
                  <c:v>79.56</c:v>
                </c:pt>
                <c:pt idx="9">
                  <c:v>121.62000000000002</c:v>
                </c:pt>
                <c:pt idx="10">
                  <c:v>85.244</c:v>
                </c:pt>
                <c:pt idx="11">
                  <c:v>97.6</c:v>
                </c:pt>
                <c:pt idx="12">
                  <c:v>154.70599999999999</c:v>
                </c:pt>
                <c:pt idx="13">
                  <c:v>111.492</c:v>
                </c:pt>
              </c:numCache>
            </c:numRef>
          </c:yVal>
          <c:smooth val="0"/>
        </c:ser>
        <c:ser>
          <c:idx val="3"/>
          <c:order val="3"/>
          <c:tx>
            <c:v>2012-2014</c:v>
          </c:tx>
          <c:spPr>
            <a:ln w="28575">
              <a:noFill/>
            </a:ln>
          </c:spPr>
          <c:marker>
            <c:symbol val="none"/>
          </c:marker>
          <c:trendline>
            <c:trendlineType val="linear"/>
            <c:dispRSqr val="1"/>
            <c:dispEq val="0"/>
            <c:trendlineLbl>
              <c:layout>
                <c:manualLayout>
                  <c:x val="0.11428277525915322"/>
                  <c:y val="-0.15084208223972004"/>
                </c:manualLayout>
              </c:layout>
              <c:numFmt formatCode="General" sourceLinked="0"/>
            </c:trendlineLbl>
          </c:trendline>
          <c:xVal>
            <c:numRef>
              <c:f>'All Seasons'!$O$3:$O$44</c:f>
              <c:numCache>
                <c:formatCode>General</c:formatCode>
                <c:ptCount val="42"/>
                <c:pt idx="0">
                  <c:v>15.794</c:v>
                </c:pt>
                <c:pt idx="1">
                  <c:v>13.250000000000002</c:v>
                </c:pt>
                <c:pt idx="2">
                  <c:v>20.888000000000002</c:v>
                </c:pt>
                <c:pt idx="3">
                  <c:v>38.856000000000002</c:v>
                </c:pt>
                <c:pt idx="4">
                  <c:v>9.8699999999999974</c:v>
                </c:pt>
                <c:pt idx="5">
                  <c:v>13.860000000000001</c:v>
                </c:pt>
                <c:pt idx="6">
                  <c:v>38.596000000000004</c:v>
                </c:pt>
                <c:pt idx="7">
                  <c:v>3.8539999999999996</c:v>
                </c:pt>
                <c:pt idx="8">
                  <c:v>51.17</c:v>
                </c:pt>
                <c:pt idx="9">
                  <c:v>22.712</c:v>
                </c:pt>
                <c:pt idx="10">
                  <c:v>23.28</c:v>
                </c:pt>
                <c:pt idx="11">
                  <c:v>33.573999999999998</c:v>
                </c:pt>
                <c:pt idx="12">
                  <c:v>28.105999999999998</c:v>
                </c:pt>
                <c:pt idx="13">
                  <c:v>11.13</c:v>
                </c:pt>
                <c:pt idx="14">
                  <c:v>2.9139999999999997</c:v>
                </c:pt>
                <c:pt idx="15">
                  <c:v>26.731999999999999</c:v>
                </c:pt>
                <c:pt idx="16">
                  <c:v>22.305999999999997</c:v>
                </c:pt>
                <c:pt idx="17">
                  <c:v>17.136000000000003</c:v>
                </c:pt>
                <c:pt idx="18">
                  <c:v>36.57</c:v>
                </c:pt>
                <c:pt idx="19">
                  <c:v>35.072000000000003</c:v>
                </c:pt>
                <c:pt idx="20">
                  <c:v>26.501999999999999</c:v>
                </c:pt>
                <c:pt idx="21">
                  <c:v>14.946000000000002</c:v>
                </c:pt>
                <c:pt idx="22">
                  <c:v>22.73</c:v>
                </c:pt>
                <c:pt idx="23">
                  <c:v>17.483999999999998</c:v>
                </c:pt>
                <c:pt idx="24">
                  <c:v>12.914</c:v>
                </c:pt>
                <c:pt idx="25">
                  <c:v>42.707999999999998</c:v>
                </c:pt>
                <c:pt idx="26">
                  <c:v>19.715999999999998</c:v>
                </c:pt>
                <c:pt idx="27">
                  <c:v>23.87</c:v>
                </c:pt>
                <c:pt idx="28">
                  <c:v>25.956</c:v>
                </c:pt>
                <c:pt idx="29">
                  <c:v>35.024000000000001</c:v>
                </c:pt>
                <c:pt idx="30">
                  <c:v>31.382000000000005</c:v>
                </c:pt>
                <c:pt idx="31">
                  <c:v>45.508000000000003</c:v>
                </c:pt>
                <c:pt idx="32">
                  <c:v>46.67</c:v>
                </c:pt>
                <c:pt idx="33">
                  <c:v>34.222000000000001</c:v>
                </c:pt>
                <c:pt idx="34">
                  <c:v>13.706</c:v>
                </c:pt>
                <c:pt idx="35">
                  <c:v>-9.9640000000000004</c:v>
                </c:pt>
                <c:pt idx="36">
                  <c:v>32.738</c:v>
                </c:pt>
                <c:pt idx="37">
                  <c:v>3.1019999999999985</c:v>
                </c:pt>
                <c:pt idx="38">
                  <c:v>34.792000000000002</c:v>
                </c:pt>
                <c:pt idx="39">
                  <c:v>50.981999999999999</c:v>
                </c:pt>
                <c:pt idx="40">
                  <c:v>20.594000000000001</c:v>
                </c:pt>
                <c:pt idx="41">
                  <c:v>40.488</c:v>
                </c:pt>
              </c:numCache>
            </c:numRef>
          </c:xVal>
          <c:yVal>
            <c:numRef>
              <c:f>'All Seasons'!$Q$3:$Q$44</c:f>
              <c:numCache>
                <c:formatCode>General</c:formatCode>
                <c:ptCount val="42"/>
                <c:pt idx="0">
                  <c:v>77.155999999999992</c:v>
                </c:pt>
                <c:pt idx="1">
                  <c:v>95.55</c:v>
                </c:pt>
                <c:pt idx="2">
                  <c:v>114.82</c:v>
                </c:pt>
                <c:pt idx="3">
                  <c:v>87.102000000000004</c:v>
                </c:pt>
                <c:pt idx="4">
                  <c:v>63.923999999999999</c:v>
                </c:pt>
                <c:pt idx="5">
                  <c:v>88.742000000000004</c:v>
                </c:pt>
                <c:pt idx="6">
                  <c:v>113.49600000000001</c:v>
                </c:pt>
                <c:pt idx="7">
                  <c:v>90.093999999999994</c:v>
                </c:pt>
                <c:pt idx="8">
                  <c:v>116.50000000000001</c:v>
                </c:pt>
                <c:pt idx="9">
                  <c:v>101.97000000000001</c:v>
                </c:pt>
                <c:pt idx="10">
                  <c:v>78.816000000000003</c:v>
                </c:pt>
                <c:pt idx="11">
                  <c:v>98.037999999999997</c:v>
                </c:pt>
                <c:pt idx="12">
                  <c:v>97.97399999999999</c:v>
                </c:pt>
                <c:pt idx="13">
                  <c:v>78.451999999999998</c:v>
                </c:pt>
                <c:pt idx="14">
                  <c:v>77.84</c:v>
                </c:pt>
                <c:pt idx="15">
                  <c:v>121.62</c:v>
                </c:pt>
                <c:pt idx="16">
                  <c:v>96.811999999999998</c:v>
                </c:pt>
                <c:pt idx="17">
                  <c:v>74.716000000000008</c:v>
                </c:pt>
                <c:pt idx="18">
                  <c:v>83.490000000000009</c:v>
                </c:pt>
                <c:pt idx="19">
                  <c:v>103.71799999999999</c:v>
                </c:pt>
                <c:pt idx="20">
                  <c:v>106.42599999999999</c:v>
                </c:pt>
                <c:pt idx="21">
                  <c:v>96.572000000000003</c:v>
                </c:pt>
                <c:pt idx="22">
                  <c:v>68.501999999999995</c:v>
                </c:pt>
                <c:pt idx="23">
                  <c:v>107.48799999999999</c:v>
                </c:pt>
                <c:pt idx="24">
                  <c:v>62.417999999999992</c:v>
                </c:pt>
                <c:pt idx="25">
                  <c:v>101.376</c:v>
                </c:pt>
                <c:pt idx="26">
                  <c:v>96.841999999999999</c:v>
                </c:pt>
                <c:pt idx="27">
                  <c:v>88.981999999999999</c:v>
                </c:pt>
                <c:pt idx="28">
                  <c:v>141.00399999999999</c:v>
                </c:pt>
                <c:pt idx="29">
                  <c:v>153.04</c:v>
                </c:pt>
                <c:pt idx="30">
                  <c:v>151.62800000000001</c:v>
                </c:pt>
                <c:pt idx="31">
                  <c:v>95.326000000000008</c:v>
                </c:pt>
                <c:pt idx="32">
                  <c:v>83.112000000000009</c:v>
                </c:pt>
                <c:pt idx="33">
                  <c:v>92.466000000000008</c:v>
                </c:pt>
                <c:pt idx="34">
                  <c:v>139.18600000000001</c:v>
                </c:pt>
                <c:pt idx="35">
                  <c:v>115.578</c:v>
                </c:pt>
                <c:pt idx="36">
                  <c:v>79.56</c:v>
                </c:pt>
                <c:pt idx="37">
                  <c:v>121.62000000000002</c:v>
                </c:pt>
                <c:pt idx="38">
                  <c:v>85.244</c:v>
                </c:pt>
                <c:pt idx="39">
                  <c:v>97.6</c:v>
                </c:pt>
                <c:pt idx="40">
                  <c:v>154.70599999999999</c:v>
                </c:pt>
                <c:pt idx="41">
                  <c:v>111.492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477128"/>
        <c:axId val="361476344"/>
      </c:scatterChart>
      <c:valAx>
        <c:axId val="361477128"/>
        <c:scaling>
          <c:orientation val="minMax"/>
          <c:max val="8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Cross-Division</a:t>
                </a:r>
                <a:r>
                  <a:rPr lang="en-US" baseline="0"/>
                  <a:t> Schedule Strength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61476344"/>
        <c:crosses val="autoZero"/>
        <c:crossBetween val="midCat"/>
      </c:valAx>
      <c:valAx>
        <c:axId val="3614763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SEC Schedule Strength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61477128"/>
        <c:crossesAt val="-20"/>
        <c:crossBetween val="midCat"/>
      </c:valAx>
    </c:plotArea>
    <c:legend>
      <c:legendPos val="t"/>
      <c:legendEntry>
        <c:idx val="3"/>
        <c:delete val="1"/>
      </c:legendEntry>
      <c:legendEntry>
        <c:idx val="4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1</xdr:row>
      <xdr:rowOff>4762</xdr:rowOff>
    </xdr:from>
    <xdr:to>
      <xdr:col>7</xdr:col>
      <xdr:colOff>601980</xdr:colOff>
      <xdr:row>16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182880</xdr:rowOff>
    </xdr:from>
    <xdr:to>
      <xdr:col>8</xdr:col>
      <xdr:colOff>7620</xdr:colOff>
      <xdr:row>39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8"/>
  <sheetViews>
    <sheetView tabSelected="1" workbookViewId="0"/>
  </sheetViews>
  <sheetFormatPr defaultRowHeight="14.4" x14ac:dyDescent="0.3"/>
  <cols>
    <col min="2" max="2" width="10.88671875" bestFit="1" customWidth="1"/>
    <col min="3" max="3" width="16.21875" bestFit="1" customWidth="1"/>
    <col min="10" max="10" width="14.77734375" bestFit="1" customWidth="1"/>
    <col min="11" max="11" width="16.21875" bestFit="1" customWidth="1"/>
    <col min="13" max="13" width="12" bestFit="1" customWidth="1"/>
    <col min="19" max="19" width="14.77734375" bestFit="1" customWidth="1"/>
    <col min="20" max="21" width="5.5546875" bestFit="1" customWidth="1"/>
    <col min="22" max="27" width="6.5546875" bestFit="1" customWidth="1"/>
  </cols>
  <sheetData>
    <row r="1" spans="10:18" ht="15" thickBot="1" x14ac:dyDescent="0.35"/>
    <row r="2" spans="10:18" ht="15.6" thickTop="1" thickBot="1" x14ac:dyDescent="0.35">
      <c r="J2" s="42" t="s">
        <v>270</v>
      </c>
      <c r="K2" s="43"/>
      <c r="L2" s="43"/>
      <c r="M2" s="43"/>
      <c r="N2" s="43"/>
      <c r="O2" s="43"/>
      <c r="P2" s="43"/>
      <c r="Q2" s="43"/>
      <c r="R2" s="44"/>
    </row>
    <row r="3" spans="10:18" ht="15.6" thickTop="1" thickBot="1" x14ac:dyDescent="0.35">
      <c r="J3" s="45"/>
      <c r="K3" s="34">
        <v>2007</v>
      </c>
      <c r="L3" s="34">
        <v>2008</v>
      </c>
      <c r="M3" s="34">
        <v>2009</v>
      </c>
      <c r="N3" s="34">
        <v>2010</v>
      </c>
      <c r="O3" s="34">
        <v>2011</v>
      </c>
      <c r="P3" s="34">
        <v>2012</v>
      </c>
      <c r="Q3" s="34">
        <v>2013</v>
      </c>
      <c r="R3" s="35">
        <v>2014</v>
      </c>
    </row>
    <row r="4" spans="10:18" x14ac:dyDescent="0.3">
      <c r="J4" s="36" t="s">
        <v>43</v>
      </c>
      <c r="K4" s="28">
        <v>69.472000000000008</v>
      </c>
      <c r="L4" s="29">
        <v>35.304000000000002</v>
      </c>
      <c r="M4" s="29">
        <v>80.057999999999993</v>
      </c>
      <c r="N4" s="29">
        <v>103.952</v>
      </c>
      <c r="O4" s="29">
        <v>68.253999999999991</v>
      </c>
      <c r="P4" s="29">
        <v>77.155999999999992</v>
      </c>
      <c r="Q4" s="29">
        <v>77.84</v>
      </c>
      <c r="R4" s="37">
        <v>141.00399999999999</v>
      </c>
    </row>
    <row r="5" spans="10:18" x14ac:dyDescent="0.3">
      <c r="J5" s="36" t="s">
        <v>37</v>
      </c>
      <c r="K5" s="30">
        <v>72.944000000000003</v>
      </c>
      <c r="L5" s="31">
        <v>68.781999999999996</v>
      </c>
      <c r="M5" s="31">
        <v>109.428</v>
      </c>
      <c r="N5" s="31">
        <v>95.77</v>
      </c>
      <c r="O5" s="31">
        <v>92.23</v>
      </c>
      <c r="P5" s="31">
        <v>95.55</v>
      </c>
      <c r="Q5" s="31">
        <v>121.62</v>
      </c>
      <c r="R5" s="38">
        <v>153.04</v>
      </c>
    </row>
    <row r="6" spans="10:18" x14ac:dyDescent="0.3">
      <c r="J6" s="36" t="s">
        <v>21</v>
      </c>
      <c r="K6" s="30">
        <v>73.341999999999999</v>
      </c>
      <c r="L6" s="31">
        <v>61.214000000000006</v>
      </c>
      <c r="M6" s="31">
        <v>92.23599999999999</v>
      </c>
      <c r="N6" s="31">
        <v>98.956000000000003</v>
      </c>
      <c r="O6" s="31">
        <v>101.962</v>
      </c>
      <c r="P6" s="31">
        <v>114.82</v>
      </c>
      <c r="Q6" s="31">
        <v>96.811999999999998</v>
      </c>
      <c r="R6" s="38">
        <v>151.62800000000001</v>
      </c>
    </row>
    <row r="7" spans="10:18" x14ac:dyDescent="0.3">
      <c r="J7" s="36" t="s">
        <v>5</v>
      </c>
      <c r="K7" s="30">
        <v>84.772000000000006</v>
      </c>
      <c r="L7" s="31">
        <v>53.972000000000001</v>
      </c>
      <c r="M7" s="31">
        <v>65.09</v>
      </c>
      <c r="N7" s="31">
        <v>70.313999999999993</v>
      </c>
      <c r="O7" s="31">
        <v>98.11</v>
      </c>
      <c r="P7" s="31">
        <v>87.102000000000004</v>
      </c>
      <c r="Q7" s="31">
        <v>74.716000000000008</v>
      </c>
      <c r="R7" s="38">
        <v>95.326000000000008</v>
      </c>
    </row>
    <row r="8" spans="10:18" x14ac:dyDescent="0.3">
      <c r="J8" s="36" t="s">
        <v>12</v>
      </c>
      <c r="K8" s="30">
        <v>71.094000000000008</v>
      </c>
      <c r="L8" s="31">
        <v>74.531999999999996</v>
      </c>
      <c r="M8" s="31">
        <v>84.09</v>
      </c>
      <c r="N8" s="31">
        <v>79.605999999999995</v>
      </c>
      <c r="O8" s="31">
        <v>33.138000000000005</v>
      </c>
      <c r="P8" s="31">
        <v>63.923999999999999</v>
      </c>
      <c r="Q8" s="31">
        <v>83.490000000000009</v>
      </c>
      <c r="R8" s="38">
        <v>83.112000000000009</v>
      </c>
    </row>
    <row r="9" spans="10:18" x14ac:dyDescent="0.3">
      <c r="J9" s="36" t="s">
        <v>26</v>
      </c>
      <c r="K9" s="30">
        <v>94.798000000000002</v>
      </c>
      <c r="L9" s="31">
        <v>78.560000000000016</v>
      </c>
      <c r="M9" s="31">
        <v>89.668000000000006</v>
      </c>
      <c r="N9" s="31">
        <v>66.661999999999992</v>
      </c>
      <c r="O9" s="31">
        <v>81.819999999999993</v>
      </c>
      <c r="P9" s="31">
        <v>88.742000000000004</v>
      </c>
      <c r="Q9" s="31">
        <v>103.71799999999999</v>
      </c>
      <c r="R9" s="38">
        <v>92.466000000000008</v>
      </c>
    </row>
    <row r="10" spans="10:18" x14ac:dyDescent="0.3">
      <c r="J10" s="36" t="s">
        <v>4</v>
      </c>
      <c r="K10" s="30">
        <v>58.239999999999995</v>
      </c>
      <c r="L10" s="31">
        <v>78.664000000000001</v>
      </c>
      <c r="M10" s="31">
        <v>81.621999999999986</v>
      </c>
      <c r="N10" s="31">
        <v>83.947999999999993</v>
      </c>
      <c r="O10" s="31">
        <v>52.563999999999993</v>
      </c>
      <c r="P10" s="31">
        <v>113.49600000000001</v>
      </c>
      <c r="Q10" s="31">
        <v>106.42599999999999</v>
      </c>
      <c r="R10" s="38">
        <v>139.18600000000001</v>
      </c>
    </row>
    <row r="11" spans="10:18" x14ac:dyDescent="0.3">
      <c r="J11" s="36" t="s">
        <v>52</v>
      </c>
      <c r="K11" s="30">
        <v>73.364000000000004</v>
      </c>
      <c r="L11" s="31">
        <v>56.28</v>
      </c>
      <c r="M11" s="31">
        <v>84.133999999999986</v>
      </c>
      <c r="N11" s="31">
        <v>104.208</v>
      </c>
      <c r="O11" s="31">
        <v>87.929999999999978</v>
      </c>
      <c r="P11" s="31">
        <v>90.093999999999994</v>
      </c>
      <c r="Q11" s="31">
        <v>96.572000000000003</v>
      </c>
      <c r="R11" s="38">
        <v>115.578</v>
      </c>
    </row>
    <row r="12" spans="10:18" x14ac:dyDescent="0.3">
      <c r="J12" s="36" t="s">
        <v>78</v>
      </c>
      <c r="K12" s="30">
        <v>82.104000000000013</v>
      </c>
      <c r="L12" s="31">
        <v>70.688000000000002</v>
      </c>
      <c r="M12" s="31">
        <v>85.365999999999985</v>
      </c>
      <c r="N12" s="31">
        <v>86.5</v>
      </c>
      <c r="O12" s="31">
        <v>92.059999999999988</v>
      </c>
      <c r="P12" s="31">
        <v>101.97000000000001</v>
      </c>
      <c r="Q12" s="31">
        <v>107.48799999999999</v>
      </c>
      <c r="R12" s="38">
        <v>121.62000000000002</v>
      </c>
    </row>
    <row r="13" spans="10:18" x14ac:dyDescent="0.3">
      <c r="J13" s="36" t="s">
        <v>34</v>
      </c>
      <c r="K13" s="30">
        <v>98.87</v>
      </c>
      <c r="L13" s="31">
        <v>78.302000000000007</v>
      </c>
      <c r="M13" s="31">
        <v>85.548000000000002</v>
      </c>
      <c r="N13" s="31">
        <v>79.141999999999996</v>
      </c>
      <c r="O13" s="31">
        <v>53.504000000000005</v>
      </c>
      <c r="P13" s="31">
        <v>78.816000000000003</v>
      </c>
      <c r="Q13" s="31">
        <v>62.417999999999992</v>
      </c>
      <c r="R13" s="38">
        <v>85.244</v>
      </c>
    </row>
    <row r="14" spans="10:18" x14ac:dyDescent="0.3">
      <c r="J14" s="36" t="s">
        <v>14</v>
      </c>
      <c r="K14" s="30">
        <v>71.572000000000003</v>
      </c>
      <c r="L14" s="31">
        <v>61.030000000000008</v>
      </c>
      <c r="M14" s="31">
        <v>79.858000000000004</v>
      </c>
      <c r="N14" s="31">
        <v>72.795999999999992</v>
      </c>
      <c r="O14" s="31">
        <v>104.056</v>
      </c>
      <c r="P14" s="31">
        <v>98.037999999999997</v>
      </c>
      <c r="Q14" s="31">
        <v>101.376</v>
      </c>
      <c r="R14" s="38">
        <v>97.6</v>
      </c>
    </row>
    <row r="15" spans="10:18" ht="15" thickBot="1" x14ac:dyDescent="0.35">
      <c r="J15" s="46" t="s">
        <v>64</v>
      </c>
      <c r="K15" s="32">
        <v>84.183999999999997</v>
      </c>
      <c r="L15" s="33">
        <v>58.253999999999998</v>
      </c>
      <c r="M15" s="33">
        <v>95.463999999999984</v>
      </c>
      <c r="N15" s="33">
        <v>78.217999999999989</v>
      </c>
      <c r="O15" s="33">
        <v>70.900000000000006</v>
      </c>
      <c r="P15" s="33">
        <v>78.451999999999998</v>
      </c>
      <c r="Q15" s="33">
        <v>88.981999999999999</v>
      </c>
      <c r="R15" s="39">
        <v>111.492</v>
      </c>
    </row>
    <row r="16" spans="10:18" x14ac:dyDescent="0.3">
      <c r="J16" s="47" t="s">
        <v>267</v>
      </c>
      <c r="K16" s="50">
        <v>1</v>
      </c>
      <c r="L16" s="50">
        <v>2</v>
      </c>
      <c r="M16" s="50">
        <v>3</v>
      </c>
      <c r="N16" s="50">
        <v>4</v>
      </c>
      <c r="O16" s="50">
        <v>5</v>
      </c>
      <c r="P16" s="50">
        <v>6</v>
      </c>
      <c r="Q16" s="51">
        <v>7</v>
      </c>
      <c r="R16" s="52">
        <v>8</v>
      </c>
    </row>
    <row r="17" spans="2:18" ht="15" thickBot="1" x14ac:dyDescent="0.35">
      <c r="B17" s="26"/>
      <c r="C17" s="26"/>
      <c r="J17" s="48" t="s">
        <v>268</v>
      </c>
      <c r="K17" s="24">
        <v>0.1971847236438582</v>
      </c>
      <c r="L17" s="24">
        <v>7.5767708717718207E-2</v>
      </c>
      <c r="M17" s="24">
        <v>0.18157654446589233</v>
      </c>
      <c r="N17" s="24">
        <v>0.30391395893777751</v>
      </c>
      <c r="O17" s="24">
        <v>9.6591357228886454E-2</v>
      </c>
      <c r="P17" s="24">
        <v>6.9346137619698656E-2</v>
      </c>
      <c r="Q17" s="24">
        <v>0.14692029769578663</v>
      </c>
      <c r="R17" s="58">
        <v>6.8147951412237284E-2</v>
      </c>
    </row>
    <row r="18" spans="2:18" ht="15.6" thickTop="1" thickBot="1" x14ac:dyDescent="0.35">
      <c r="B18" s="56" t="s">
        <v>271</v>
      </c>
      <c r="C18" s="57"/>
      <c r="J18" s="49" t="s">
        <v>269</v>
      </c>
      <c r="K18" s="59">
        <v>5.0713867764225631</v>
      </c>
      <c r="L18" s="59">
        <v>13.198234669146737</v>
      </c>
      <c r="M18" s="59">
        <v>5.5073192572394269</v>
      </c>
      <c r="N18" s="59">
        <v>3.2904049669029423</v>
      </c>
      <c r="O18" s="59">
        <v>10.352893143745387</v>
      </c>
      <c r="P18" s="59">
        <v>14.420413801329538</v>
      </c>
      <c r="Q18" s="59">
        <v>6.8064114739993338</v>
      </c>
      <c r="R18" s="60">
        <v>14.673955405509528</v>
      </c>
    </row>
    <row r="19" spans="2:18" ht="16.2" x14ac:dyDescent="0.3">
      <c r="B19" s="53" t="s">
        <v>272</v>
      </c>
      <c r="C19" s="40">
        <v>1.37E-2</v>
      </c>
    </row>
    <row r="20" spans="2:18" x14ac:dyDescent="0.3">
      <c r="B20" s="53" t="s">
        <v>257</v>
      </c>
      <c r="C20" s="40">
        <v>96</v>
      </c>
      <c r="J20" s="79" t="s">
        <v>279</v>
      </c>
      <c r="K20" s="80"/>
      <c r="L20" s="80"/>
      <c r="M20" s="80"/>
      <c r="N20" s="80"/>
      <c r="O20" s="80"/>
      <c r="P20" s="80"/>
      <c r="Q20" s="80"/>
      <c r="R20" s="80"/>
    </row>
    <row r="21" spans="2:18" x14ac:dyDescent="0.3">
      <c r="B21" s="54" t="s">
        <v>274</v>
      </c>
      <c r="C21" s="40">
        <v>0.05</v>
      </c>
      <c r="J21" s="80"/>
      <c r="K21" s="80"/>
      <c r="L21" s="80"/>
      <c r="M21" s="80"/>
      <c r="N21" s="80"/>
      <c r="O21" s="80"/>
      <c r="P21" s="80"/>
      <c r="Q21" s="80"/>
      <c r="R21" s="80"/>
    </row>
    <row r="22" spans="2:18" ht="15.6" x14ac:dyDescent="0.35">
      <c r="B22" s="53" t="s">
        <v>275</v>
      </c>
      <c r="C22" s="40">
        <f>SQRT((C19*(C20-2))/(1-C19))</f>
        <v>1.1426670226126954</v>
      </c>
    </row>
    <row r="23" spans="2:18" x14ac:dyDescent="0.3">
      <c r="B23" s="53" t="s">
        <v>276</v>
      </c>
      <c r="C23" s="40">
        <f>_xlfn.T.INV(1-C21/2,C20-2)</f>
        <v>1.9855234418666059</v>
      </c>
    </row>
    <row r="24" spans="2:18" ht="15" thickBot="1" x14ac:dyDescent="0.35">
      <c r="B24" s="55" t="s">
        <v>273</v>
      </c>
      <c r="C24" s="41" t="str">
        <f>IF(ABS(C22)&gt;C23,"Reject Null","Cannot Reject Null")</f>
        <v>Cannot Reject Null</v>
      </c>
    </row>
    <row r="25" spans="2:18" ht="15" thickTop="1" x14ac:dyDescent="0.3"/>
    <row r="40" spans="2:3" ht="15" thickBot="1" x14ac:dyDescent="0.35"/>
    <row r="41" spans="2:3" ht="15.6" thickTop="1" thickBot="1" x14ac:dyDescent="0.35">
      <c r="B41" s="56" t="s">
        <v>271</v>
      </c>
      <c r="C41" s="57"/>
    </row>
    <row r="42" spans="2:3" ht="16.2" x14ac:dyDescent="0.3">
      <c r="B42" s="53" t="s">
        <v>272</v>
      </c>
      <c r="C42" s="40">
        <v>1.23E-2</v>
      </c>
    </row>
    <row r="43" spans="2:3" x14ac:dyDescent="0.3">
      <c r="B43" s="53" t="s">
        <v>257</v>
      </c>
      <c r="C43" s="40">
        <v>42</v>
      </c>
    </row>
    <row r="44" spans="2:3" x14ac:dyDescent="0.3">
      <c r="B44" s="54" t="s">
        <v>274</v>
      </c>
      <c r="C44" s="40">
        <v>0.05</v>
      </c>
    </row>
    <row r="45" spans="2:3" ht="15.6" x14ac:dyDescent="0.35">
      <c r="B45" s="53" t="s">
        <v>275</v>
      </c>
      <c r="C45" s="40">
        <f>SQRT((C42*(C43-2))/(1-C42))</f>
        <v>0.70578110036187891</v>
      </c>
    </row>
    <row r="46" spans="2:3" x14ac:dyDescent="0.3">
      <c r="B46" s="53" t="s">
        <v>276</v>
      </c>
      <c r="C46" s="40">
        <f>_xlfn.T.INV(1-C44/2,C43-2)</f>
        <v>2.0210753903062715</v>
      </c>
    </row>
    <row r="47" spans="2:3" ht="15" thickBot="1" x14ac:dyDescent="0.35">
      <c r="B47" s="55" t="s">
        <v>273</v>
      </c>
      <c r="C47" s="41" t="str">
        <f>IF(ABS(C45)&gt;C46,"Reject Null","Cannot Reject Null")</f>
        <v>Cannot Reject Null</v>
      </c>
    </row>
    <row r="48" spans="2:3" ht="15" thickTop="1" x14ac:dyDescent="0.3"/>
  </sheetData>
  <mergeCells count="4">
    <mergeCell ref="J2:R2"/>
    <mergeCell ref="B18:C18"/>
    <mergeCell ref="B41:C41"/>
    <mergeCell ref="J20:R21"/>
  </mergeCells>
  <conditionalFormatting sqref="K18:R18">
    <cfRule type="cellIs" dxfId="2" priority="1" operator="greaterThan">
      <formula>10</formula>
    </cfRule>
    <cfRule type="cellIs" dxfId="1" priority="2" operator="between">
      <formula>5</formula>
      <formula>10</formula>
    </cfRule>
    <cfRule type="cellIs" dxfId="0" priority="3" operator="between">
      <formula>0</formula>
      <formula>5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5"/>
  <sheetViews>
    <sheetView topLeftCell="A112" workbookViewId="0">
      <selection activeCell="F7" sqref="F7"/>
    </sheetView>
  </sheetViews>
  <sheetFormatPr defaultRowHeight="14.4" x14ac:dyDescent="0.3"/>
  <cols>
    <col min="1" max="1" width="4" bestFit="1" customWidth="1"/>
    <col min="2" max="2" width="19.44140625" bestFit="1" customWidth="1"/>
    <col min="3" max="3" width="5.6640625" bestFit="1" customWidth="1"/>
  </cols>
  <sheetData>
    <row r="1" spans="1:3" x14ac:dyDescent="0.3">
      <c r="A1" s="1" t="s">
        <v>2</v>
      </c>
      <c r="B1" s="1" t="s">
        <v>0</v>
      </c>
      <c r="C1" s="1" t="s">
        <v>1</v>
      </c>
    </row>
    <row r="2" spans="1:3" x14ac:dyDescent="0.3">
      <c r="A2">
        <v>1</v>
      </c>
      <c r="B2" t="s">
        <v>43</v>
      </c>
      <c r="C2">
        <v>28.5</v>
      </c>
    </row>
    <row r="3" spans="1:3" x14ac:dyDescent="0.3">
      <c r="A3">
        <v>2</v>
      </c>
      <c r="B3" t="s">
        <v>51</v>
      </c>
      <c r="C3">
        <v>23</v>
      </c>
    </row>
    <row r="4" spans="1:3" x14ac:dyDescent="0.3">
      <c r="A4">
        <v>3</v>
      </c>
      <c r="B4" t="s">
        <v>5</v>
      </c>
      <c r="C4">
        <v>22.4</v>
      </c>
    </row>
    <row r="5" spans="1:3" x14ac:dyDescent="0.3">
      <c r="A5">
        <v>4</v>
      </c>
      <c r="B5" t="s">
        <v>7</v>
      </c>
      <c r="C5">
        <v>22.1</v>
      </c>
    </row>
    <row r="6" spans="1:3" x14ac:dyDescent="0.3">
      <c r="A6">
        <v>5</v>
      </c>
      <c r="B6" t="s">
        <v>86</v>
      </c>
      <c r="C6">
        <v>21.7</v>
      </c>
    </row>
    <row r="7" spans="1:3" x14ac:dyDescent="0.3">
      <c r="A7">
        <v>6</v>
      </c>
      <c r="B7" t="s">
        <v>63</v>
      </c>
      <c r="C7">
        <v>18.899999999999999</v>
      </c>
    </row>
    <row r="8" spans="1:3" x14ac:dyDescent="0.3">
      <c r="A8">
        <v>7</v>
      </c>
      <c r="B8" t="s">
        <v>12</v>
      </c>
      <c r="C8">
        <v>18.5</v>
      </c>
    </row>
    <row r="9" spans="1:3" x14ac:dyDescent="0.3">
      <c r="A9">
        <v>8</v>
      </c>
      <c r="B9" t="s">
        <v>8</v>
      </c>
      <c r="C9">
        <v>17.5</v>
      </c>
    </row>
    <row r="10" spans="1:3" x14ac:dyDescent="0.3">
      <c r="A10">
        <v>9</v>
      </c>
      <c r="B10" t="s">
        <v>70</v>
      </c>
      <c r="C10">
        <v>17</v>
      </c>
    </row>
    <row r="11" spans="1:3" x14ac:dyDescent="0.3">
      <c r="A11">
        <v>10</v>
      </c>
      <c r="B11" t="s">
        <v>34</v>
      </c>
      <c r="C11">
        <v>15.8</v>
      </c>
    </row>
    <row r="12" spans="1:3" x14ac:dyDescent="0.3">
      <c r="A12">
        <v>11</v>
      </c>
      <c r="B12" t="s">
        <v>4</v>
      </c>
      <c r="C12">
        <v>15.4</v>
      </c>
    </row>
    <row r="13" spans="1:3" x14ac:dyDescent="0.3">
      <c r="A13">
        <v>12</v>
      </c>
      <c r="B13" t="s">
        <v>113</v>
      </c>
      <c r="C13">
        <v>14.9</v>
      </c>
    </row>
    <row r="14" spans="1:3" x14ac:dyDescent="0.3">
      <c r="A14">
        <v>13</v>
      </c>
      <c r="B14" t="s">
        <v>27</v>
      </c>
      <c r="C14">
        <v>14.4</v>
      </c>
    </row>
    <row r="15" spans="1:3" x14ac:dyDescent="0.3">
      <c r="A15">
        <v>14</v>
      </c>
      <c r="B15" t="s">
        <v>38</v>
      </c>
      <c r="C15">
        <v>14.1</v>
      </c>
    </row>
    <row r="16" spans="1:3" x14ac:dyDescent="0.3">
      <c r="A16">
        <v>15</v>
      </c>
      <c r="B16" t="s">
        <v>28</v>
      </c>
      <c r="C16">
        <v>13.9</v>
      </c>
    </row>
    <row r="17" spans="1:3" x14ac:dyDescent="0.3">
      <c r="A17">
        <v>16</v>
      </c>
      <c r="B17" t="s">
        <v>45</v>
      </c>
      <c r="C17">
        <v>13.8</v>
      </c>
    </row>
    <row r="18" spans="1:3" x14ac:dyDescent="0.3">
      <c r="A18">
        <v>17</v>
      </c>
      <c r="B18" t="s">
        <v>15</v>
      </c>
      <c r="C18">
        <v>13.3</v>
      </c>
    </row>
    <row r="19" spans="1:3" x14ac:dyDescent="0.3">
      <c r="A19">
        <v>18</v>
      </c>
      <c r="B19" t="s">
        <v>30</v>
      </c>
      <c r="C19">
        <v>13.2</v>
      </c>
    </row>
    <row r="20" spans="1:3" x14ac:dyDescent="0.3">
      <c r="A20">
        <v>19</v>
      </c>
      <c r="B20" t="s">
        <v>78</v>
      </c>
      <c r="C20">
        <v>13.1</v>
      </c>
    </row>
    <row r="21" spans="1:3" x14ac:dyDescent="0.3">
      <c r="A21">
        <v>20</v>
      </c>
      <c r="B21" t="s">
        <v>18</v>
      </c>
      <c r="C21">
        <v>12.8</v>
      </c>
    </row>
    <row r="22" spans="1:3" x14ac:dyDescent="0.3">
      <c r="A22">
        <v>21</v>
      </c>
      <c r="B22" t="s">
        <v>9</v>
      </c>
      <c r="C22">
        <v>12.8</v>
      </c>
    </row>
    <row r="23" spans="1:3" x14ac:dyDescent="0.3">
      <c r="A23">
        <v>22</v>
      </c>
      <c r="B23" t="s">
        <v>6</v>
      </c>
      <c r="C23">
        <v>12.7</v>
      </c>
    </row>
    <row r="24" spans="1:3" x14ac:dyDescent="0.3">
      <c r="A24">
        <v>23</v>
      </c>
      <c r="B24" t="s">
        <v>62</v>
      </c>
      <c r="C24">
        <v>12</v>
      </c>
    </row>
    <row r="25" spans="1:3" x14ac:dyDescent="0.3">
      <c r="A25">
        <v>24</v>
      </c>
      <c r="B25" t="s">
        <v>100</v>
      </c>
      <c r="C25">
        <v>11.5</v>
      </c>
    </row>
    <row r="26" spans="1:3" x14ac:dyDescent="0.3">
      <c r="A26">
        <v>25</v>
      </c>
      <c r="B26" t="s">
        <v>16</v>
      </c>
      <c r="C26">
        <v>11.4</v>
      </c>
    </row>
    <row r="27" spans="1:3" x14ac:dyDescent="0.3">
      <c r="A27">
        <v>26</v>
      </c>
      <c r="B27" t="s">
        <v>115</v>
      </c>
      <c r="C27">
        <v>11.3</v>
      </c>
    </row>
    <row r="28" spans="1:3" x14ac:dyDescent="0.3">
      <c r="A28">
        <v>27</v>
      </c>
      <c r="B28" t="s">
        <v>35</v>
      </c>
      <c r="C28">
        <v>11.3</v>
      </c>
    </row>
    <row r="29" spans="1:3" x14ac:dyDescent="0.3">
      <c r="A29">
        <v>28</v>
      </c>
      <c r="B29" t="s">
        <v>59</v>
      </c>
      <c r="C29">
        <v>11</v>
      </c>
    </row>
    <row r="30" spans="1:3" x14ac:dyDescent="0.3">
      <c r="A30">
        <v>29</v>
      </c>
      <c r="B30" t="s">
        <v>24</v>
      </c>
      <c r="C30">
        <v>9.8000000000000007</v>
      </c>
    </row>
    <row r="31" spans="1:3" x14ac:dyDescent="0.3">
      <c r="A31">
        <v>30</v>
      </c>
      <c r="B31" t="s">
        <v>23</v>
      </c>
      <c r="C31">
        <v>9.6</v>
      </c>
    </row>
    <row r="32" spans="1:3" x14ac:dyDescent="0.3">
      <c r="A32">
        <v>31</v>
      </c>
      <c r="B32" t="s">
        <v>55</v>
      </c>
      <c r="C32">
        <v>9</v>
      </c>
    </row>
    <row r="33" spans="1:3" x14ac:dyDescent="0.3">
      <c r="A33">
        <v>32</v>
      </c>
      <c r="B33" t="s">
        <v>32</v>
      </c>
      <c r="C33">
        <v>8.9</v>
      </c>
    </row>
    <row r="34" spans="1:3" x14ac:dyDescent="0.3">
      <c r="A34">
        <v>33</v>
      </c>
      <c r="B34" t="s">
        <v>44</v>
      </c>
      <c r="C34">
        <v>8.4</v>
      </c>
    </row>
    <row r="35" spans="1:3" x14ac:dyDescent="0.3">
      <c r="A35">
        <v>34</v>
      </c>
      <c r="B35" t="s">
        <v>25</v>
      </c>
      <c r="C35">
        <v>8.1</v>
      </c>
    </row>
    <row r="36" spans="1:3" x14ac:dyDescent="0.3">
      <c r="A36">
        <v>35</v>
      </c>
      <c r="B36" t="s">
        <v>40</v>
      </c>
      <c r="C36">
        <v>8</v>
      </c>
    </row>
    <row r="37" spans="1:3" x14ac:dyDescent="0.3">
      <c r="A37">
        <v>36</v>
      </c>
      <c r="B37" t="s">
        <v>13</v>
      </c>
      <c r="C37">
        <v>7.7</v>
      </c>
    </row>
    <row r="38" spans="1:3" x14ac:dyDescent="0.3">
      <c r="A38">
        <v>37</v>
      </c>
      <c r="B38" t="s">
        <v>11</v>
      </c>
      <c r="C38">
        <v>7.5</v>
      </c>
    </row>
    <row r="39" spans="1:3" x14ac:dyDescent="0.3">
      <c r="A39">
        <v>38</v>
      </c>
      <c r="B39" t="s">
        <v>14</v>
      </c>
      <c r="C39">
        <v>7.4</v>
      </c>
    </row>
    <row r="40" spans="1:3" x14ac:dyDescent="0.3">
      <c r="A40">
        <v>39</v>
      </c>
      <c r="B40" t="s">
        <v>37</v>
      </c>
      <c r="C40">
        <v>7.4</v>
      </c>
    </row>
    <row r="41" spans="1:3" x14ac:dyDescent="0.3">
      <c r="A41">
        <v>40</v>
      </c>
      <c r="B41" t="s">
        <v>101</v>
      </c>
      <c r="C41">
        <v>7</v>
      </c>
    </row>
    <row r="42" spans="1:3" x14ac:dyDescent="0.3">
      <c r="A42">
        <v>41</v>
      </c>
      <c r="B42" t="s">
        <v>41</v>
      </c>
      <c r="C42">
        <v>6.9</v>
      </c>
    </row>
    <row r="43" spans="1:3" x14ac:dyDescent="0.3">
      <c r="A43">
        <v>42</v>
      </c>
      <c r="B43" t="s">
        <v>3</v>
      </c>
      <c r="C43">
        <v>6.6</v>
      </c>
    </row>
    <row r="44" spans="1:3" x14ac:dyDescent="0.3">
      <c r="A44">
        <v>43</v>
      </c>
      <c r="B44" t="s">
        <v>52</v>
      </c>
      <c r="C44">
        <v>6.4</v>
      </c>
    </row>
    <row r="45" spans="1:3" x14ac:dyDescent="0.3">
      <c r="A45">
        <v>44</v>
      </c>
      <c r="B45" t="s">
        <v>88</v>
      </c>
      <c r="C45">
        <v>6.3</v>
      </c>
    </row>
    <row r="46" spans="1:3" x14ac:dyDescent="0.3">
      <c r="A46">
        <v>45</v>
      </c>
      <c r="B46" t="s">
        <v>39</v>
      </c>
      <c r="C46">
        <v>5.9</v>
      </c>
    </row>
    <row r="47" spans="1:3" x14ac:dyDescent="0.3">
      <c r="A47">
        <v>46</v>
      </c>
      <c r="B47" t="s">
        <v>50</v>
      </c>
      <c r="C47">
        <v>5.4</v>
      </c>
    </row>
    <row r="48" spans="1:3" x14ac:dyDescent="0.3">
      <c r="A48">
        <v>47</v>
      </c>
      <c r="B48" t="s">
        <v>31</v>
      </c>
      <c r="C48">
        <v>5</v>
      </c>
    </row>
    <row r="49" spans="1:3" x14ac:dyDescent="0.3">
      <c r="A49">
        <v>48</v>
      </c>
      <c r="B49" t="s">
        <v>87</v>
      </c>
      <c r="C49">
        <v>5</v>
      </c>
    </row>
    <row r="50" spans="1:3" x14ac:dyDescent="0.3">
      <c r="A50">
        <v>49</v>
      </c>
      <c r="B50" t="s">
        <v>19</v>
      </c>
      <c r="C50">
        <v>4.8</v>
      </c>
    </row>
    <row r="51" spans="1:3" x14ac:dyDescent="0.3">
      <c r="A51">
        <v>50</v>
      </c>
      <c r="B51" t="s">
        <v>93</v>
      </c>
      <c r="C51">
        <v>4.5999999999999996</v>
      </c>
    </row>
    <row r="52" spans="1:3" x14ac:dyDescent="0.3">
      <c r="A52">
        <v>51</v>
      </c>
      <c r="B52" t="s">
        <v>72</v>
      </c>
      <c r="C52">
        <v>4.5</v>
      </c>
    </row>
    <row r="53" spans="1:3" x14ac:dyDescent="0.3">
      <c r="A53">
        <v>52</v>
      </c>
      <c r="B53" t="s">
        <v>94</v>
      </c>
      <c r="C53">
        <v>4.2</v>
      </c>
    </row>
    <row r="54" spans="1:3" x14ac:dyDescent="0.3">
      <c r="A54">
        <v>53</v>
      </c>
      <c r="B54" t="s">
        <v>118</v>
      </c>
      <c r="C54">
        <v>4.0999999999999996</v>
      </c>
    </row>
    <row r="55" spans="1:3" x14ac:dyDescent="0.3">
      <c r="A55">
        <v>54</v>
      </c>
      <c r="B55" t="s">
        <v>98</v>
      </c>
      <c r="C55">
        <v>4</v>
      </c>
    </row>
    <row r="56" spans="1:3" x14ac:dyDescent="0.3">
      <c r="A56">
        <v>55</v>
      </c>
      <c r="B56" t="s">
        <v>64</v>
      </c>
      <c r="C56">
        <v>3.3</v>
      </c>
    </row>
    <row r="57" spans="1:3" x14ac:dyDescent="0.3">
      <c r="A57">
        <v>56</v>
      </c>
      <c r="B57" t="s">
        <v>71</v>
      </c>
      <c r="C57">
        <v>3.3</v>
      </c>
    </row>
    <row r="58" spans="1:3" x14ac:dyDescent="0.3">
      <c r="A58">
        <v>57</v>
      </c>
      <c r="B58" t="s">
        <v>46</v>
      </c>
      <c r="C58">
        <v>3.3</v>
      </c>
    </row>
    <row r="59" spans="1:3" x14ac:dyDescent="0.3">
      <c r="A59">
        <v>58</v>
      </c>
      <c r="B59" t="s">
        <v>49</v>
      </c>
      <c r="C59">
        <v>3.1</v>
      </c>
    </row>
    <row r="60" spans="1:3" x14ac:dyDescent="0.3">
      <c r="A60">
        <v>59</v>
      </c>
      <c r="B60" t="s">
        <v>29</v>
      </c>
      <c r="C60">
        <v>2.9</v>
      </c>
    </row>
    <row r="61" spans="1:3" x14ac:dyDescent="0.3">
      <c r="A61">
        <v>60</v>
      </c>
      <c r="B61" t="s">
        <v>73</v>
      </c>
      <c r="C61">
        <v>1.9</v>
      </c>
    </row>
    <row r="62" spans="1:3" x14ac:dyDescent="0.3">
      <c r="A62">
        <v>61</v>
      </c>
      <c r="B62" t="s">
        <v>92</v>
      </c>
      <c r="C62">
        <v>1.6</v>
      </c>
    </row>
    <row r="63" spans="1:3" x14ac:dyDescent="0.3">
      <c r="A63">
        <v>62</v>
      </c>
      <c r="B63" t="s">
        <v>104</v>
      </c>
      <c r="C63">
        <v>1.4</v>
      </c>
    </row>
    <row r="64" spans="1:3" x14ac:dyDescent="0.3">
      <c r="A64">
        <v>63</v>
      </c>
      <c r="B64" t="s">
        <v>68</v>
      </c>
      <c r="C64">
        <v>0.6</v>
      </c>
    </row>
    <row r="65" spans="1:3" x14ac:dyDescent="0.3">
      <c r="A65">
        <v>64</v>
      </c>
      <c r="B65" t="s">
        <v>33</v>
      </c>
      <c r="C65">
        <v>-0.1</v>
      </c>
    </row>
    <row r="66" spans="1:3" x14ac:dyDescent="0.3">
      <c r="A66">
        <v>65</v>
      </c>
      <c r="B66" t="s">
        <v>10</v>
      </c>
      <c r="C66">
        <v>-0.7</v>
      </c>
    </row>
    <row r="67" spans="1:3" x14ac:dyDescent="0.3">
      <c r="A67">
        <v>66</v>
      </c>
      <c r="B67" t="s">
        <v>36</v>
      </c>
      <c r="C67">
        <v>-0.9</v>
      </c>
    </row>
    <row r="68" spans="1:3" x14ac:dyDescent="0.3">
      <c r="A68">
        <v>67</v>
      </c>
      <c r="B68" t="s">
        <v>106</v>
      </c>
      <c r="C68">
        <v>-0.9</v>
      </c>
    </row>
    <row r="69" spans="1:3" x14ac:dyDescent="0.3">
      <c r="A69">
        <v>68</v>
      </c>
      <c r="B69" t="s">
        <v>60</v>
      </c>
      <c r="C69">
        <v>-1.3</v>
      </c>
    </row>
    <row r="70" spans="1:3" x14ac:dyDescent="0.3">
      <c r="A70">
        <v>69</v>
      </c>
      <c r="B70" t="s">
        <v>108</v>
      </c>
      <c r="C70">
        <v>-1.4</v>
      </c>
    </row>
    <row r="71" spans="1:3" x14ac:dyDescent="0.3">
      <c r="A71">
        <v>70</v>
      </c>
      <c r="B71" t="s">
        <v>97</v>
      </c>
      <c r="C71">
        <v>-1.7</v>
      </c>
    </row>
    <row r="72" spans="1:3" x14ac:dyDescent="0.3">
      <c r="A72">
        <v>71</v>
      </c>
      <c r="B72" t="s">
        <v>81</v>
      </c>
      <c r="C72">
        <v>-2</v>
      </c>
    </row>
    <row r="73" spans="1:3" x14ac:dyDescent="0.3">
      <c r="A73">
        <v>72</v>
      </c>
      <c r="B73" t="s">
        <v>61</v>
      </c>
      <c r="C73">
        <v>-2.1</v>
      </c>
    </row>
    <row r="74" spans="1:3" x14ac:dyDescent="0.3">
      <c r="A74">
        <v>73</v>
      </c>
      <c r="B74" t="s">
        <v>21</v>
      </c>
      <c r="C74">
        <v>-2.6</v>
      </c>
    </row>
    <row r="75" spans="1:3" x14ac:dyDescent="0.3">
      <c r="A75">
        <v>74</v>
      </c>
      <c r="B75" t="s">
        <v>122</v>
      </c>
      <c r="C75">
        <v>-2.8</v>
      </c>
    </row>
    <row r="76" spans="1:3" x14ac:dyDescent="0.3">
      <c r="A76">
        <v>75</v>
      </c>
      <c r="B76" t="s">
        <v>26</v>
      </c>
      <c r="C76">
        <v>-3.3</v>
      </c>
    </row>
    <row r="77" spans="1:3" x14ac:dyDescent="0.3">
      <c r="A77">
        <v>76</v>
      </c>
      <c r="B77" t="s">
        <v>69</v>
      </c>
      <c r="C77">
        <v>-3.4</v>
      </c>
    </row>
    <row r="78" spans="1:3" x14ac:dyDescent="0.3">
      <c r="A78">
        <v>77</v>
      </c>
      <c r="B78" t="s">
        <v>54</v>
      </c>
      <c r="C78">
        <v>-3.7</v>
      </c>
    </row>
    <row r="79" spans="1:3" x14ac:dyDescent="0.3">
      <c r="A79">
        <v>78</v>
      </c>
      <c r="B79" t="s">
        <v>91</v>
      </c>
      <c r="C79">
        <v>-3.8</v>
      </c>
    </row>
    <row r="80" spans="1:3" x14ac:dyDescent="0.3">
      <c r="A80">
        <v>79</v>
      </c>
      <c r="B80" t="s">
        <v>17</v>
      </c>
      <c r="C80">
        <v>-4</v>
      </c>
    </row>
    <row r="81" spans="1:3" x14ac:dyDescent="0.3">
      <c r="A81">
        <v>80</v>
      </c>
      <c r="B81" t="s">
        <v>95</v>
      </c>
      <c r="C81">
        <v>-4</v>
      </c>
    </row>
    <row r="82" spans="1:3" x14ac:dyDescent="0.3">
      <c r="A82">
        <v>81</v>
      </c>
      <c r="B82" t="s">
        <v>79</v>
      </c>
      <c r="C82">
        <v>-4.5999999999999996</v>
      </c>
    </row>
    <row r="83" spans="1:3" x14ac:dyDescent="0.3">
      <c r="A83">
        <v>82</v>
      </c>
      <c r="B83" t="s">
        <v>66</v>
      </c>
      <c r="C83">
        <v>-4.8</v>
      </c>
    </row>
    <row r="84" spans="1:3" x14ac:dyDescent="0.3">
      <c r="A84">
        <v>83</v>
      </c>
      <c r="B84" t="s">
        <v>99</v>
      </c>
      <c r="C84">
        <v>-5.2</v>
      </c>
    </row>
    <row r="85" spans="1:3" x14ac:dyDescent="0.3">
      <c r="A85">
        <v>84</v>
      </c>
      <c r="B85" t="s">
        <v>119</v>
      </c>
      <c r="C85">
        <v>-5.2</v>
      </c>
    </row>
    <row r="86" spans="1:3" x14ac:dyDescent="0.3">
      <c r="A86">
        <v>85</v>
      </c>
      <c r="B86" t="s">
        <v>112</v>
      </c>
      <c r="C86">
        <v>-5.6</v>
      </c>
    </row>
    <row r="87" spans="1:3" x14ac:dyDescent="0.3">
      <c r="A87">
        <v>86</v>
      </c>
      <c r="B87" t="s">
        <v>57</v>
      </c>
      <c r="C87">
        <v>-5.9</v>
      </c>
    </row>
    <row r="88" spans="1:3" x14ac:dyDescent="0.3">
      <c r="A88">
        <v>87</v>
      </c>
      <c r="B88" t="s">
        <v>80</v>
      </c>
      <c r="C88">
        <v>-6</v>
      </c>
    </row>
    <row r="89" spans="1:3" x14ac:dyDescent="0.3">
      <c r="A89">
        <v>88</v>
      </c>
      <c r="B89" t="s">
        <v>42</v>
      </c>
      <c r="C89">
        <v>-6.3</v>
      </c>
    </row>
    <row r="90" spans="1:3" x14ac:dyDescent="0.3">
      <c r="A90">
        <v>89</v>
      </c>
      <c r="B90" t="s">
        <v>123</v>
      </c>
      <c r="C90">
        <v>-6.4</v>
      </c>
    </row>
    <row r="91" spans="1:3" x14ac:dyDescent="0.3">
      <c r="A91">
        <v>90</v>
      </c>
      <c r="B91" t="s">
        <v>22</v>
      </c>
      <c r="C91">
        <v>-6.7</v>
      </c>
    </row>
    <row r="92" spans="1:3" x14ac:dyDescent="0.3">
      <c r="A92">
        <v>91</v>
      </c>
      <c r="B92" t="s">
        <v>90</v>
      </c>
      <c r="C92">
        <v>-7.1</v>
      </c>
    </row>
    <row r="93" spans="1:3" x14ac:dyDescent="0.3">
      <c r="A93">
        <v>92</v>
      </c>
      <c r="B93" t="s">
        <v>120</v>
      </c>
      <c r="C93">
        <v>-7.4</v>
      </c>
    </row>
    <row r="94" spans="1:3" x14ac:dyDescent="0.3">
      <c r="A94">
        <v>93</v>
      </c>
      <c r="B94" t="s">
        <v>96</v>
      </c>
      <c r="C94">
        <v>-7.8</v>
      </c>
    </row>
    <row r="95" spans="1:3" x14ac:dyDescent="0.3">
      <c r="A95">
        <v>94</v>
      </c>
      <c r="B95" t="s">
        <v>82</v>
      </c>
      <c r="C95">
        <v>-8.1</v>
      </c>
    </row>
    <row r="96" spans="1:3" x14ac:dyDescent="0.3">
      <c r="A96">
        <v>95</v>
      </c>
      <c r="B96" t="s">
        <v>48</v>
      </c>
      <c r="C96">
        <v>-8.5</v>
      </c>
    </row>
    <row r="97" spans="1:3" x14ac:dyDescent="0.3">
      <c r="A97">
        <v>96</v>
      </c>
      <c r="B97" t="s">
        <v>20</v>
      </c>
      <c r="C97">
        <v>-9.3000000000000007</v>
      </c>
    </row>
    <row r="98" spans="1:3" x14ac:dyDescent="0.3">
      <c r="A98">
        <v>97</v>
      </c>
      <c r="B98" t="s">
        <v>111</v>
      </c>
      <c r="C98">
        <v>-9.4</v>
      </c>
    </row>
    <row r="99" spans="1:3" x14ac:dyDescent="0.3">
      <c r="A99">
        <v>98</v>
      </c>
      <c r="B99" t="s">
        <v>107</v>
      </c>
      <c r="C99">
        <v>-9.4</v>
      </c>
    </row>
    <row r="100" spans="1:3" x14ac:dyDescent="0.3">
      <c r="A100">
        <v>99</v>
      </c>
      <c r="B100" t="s">
        <v>116</v>
      </c>
      <c r="C100">
        <v>-9.5</v>
      </c>
    </row>
    <row r="101" spans="1:3" x14ac:dyDescent="0.3">
      <c r="A101">
        <v>100</v>
      </c>
      <c r="B101" t="s">
        <v>75</v>
      </c>
      <c r="C101">
        <v>-9.6</v>
      </c>
    </row>
    <row r="102" spans="1:3" x14ac:dyDescent="0.3">
      <c r="A102">
        <v>101</v>
      </c>
      <c r="B102" t="s">
        <v>74</v>
      </c>
      <c r="C102">
        <v>-9.6999999999999993</v>
      </c>
    </row>
    <row r="103" spans="1:3" x14ac:dyDescent="0.3">
      <c r="A103">
        <v>102</v>
      </c>
      <c r="B103" t="s">
        <v>76</v>
      </c>
      <c r="C103">
        <v>-9.8000000000000007</v>
      </c>
    </row>
    <row r="104" spans="1:3" x14ac:dyDescent="0.3">
      <c r="A104">
        <v>103</v>
      </c>
      <c r="B104" t="s">
        <v>109</v>
      </c>
      <c r="C104">
        <v>-9.9</v>
      </c>
    </row>
    <row r="105" spans="1:3" x14ac:dyDescent="0.3">
      <c r="A105">
        <v>104</v>
      </c>
      <c r="B105" t="s">
        <v>84</v>
      </c>
      <c r="C105">
        <v>-10.1</v>
      </c>
    </row>
    <row r="106" spans="1:3" x14ac:dyDescent="0.3">
      <c r="A106">
        <v>105</v>
      </c>
      <c r="B106" t="s">
        <v>83</v>
      </c>
      <c r="C106">
        <v>-10.4</v>
      </c>
    </row>
    <row r="107" spans="1:3" x14ac:dyDescent="0.3">
      <c r="A107">
        <v>106</v>
      </c>
      <c r="B107" t="s">
        <v>102</v>
      </c>
      <c r="C107">
        <v>-10.5</v>
      </c>
    </row>
    <row r="108" spans="1:3" x14ac:dyDescent="0.3">
      <c r="A108">
        <v>107</v>
      </c>
      <c r="B108" t="s">
        <v>67</v>
      </c>
      <c r="C108">
        <v>-10.7</v>
      </c>
    </row>
    <row r="109" spans="1:3" x14ac:dyDescent="0.3">
      <c r="A109">
        <v>108</v>
      </c>
      <c r="B109" t="s">
        <v>47</v>
      </c>
      <c r="C109">
        <v>-10.9</v>
      </c>
    </row>
    <row r="110" spans="1:3" x14ac:dyDescent="0.3">
      <c r="A110">
        <v>109</v>
      </c>
      <c r="B110" t="s">
        <v>85</v>
      </c>
      <c r="C110">
        <v>-11.2</v>
      </c>
    </row>
    <row r="111" spans="1:3" x14ac:dyDescent="0.3">
      <c r="A111">
        <v>110</v>
      </c>
      <c r="B111" t="s">
        <v>89</v>
      </c>
      <c r="C111">
        <v>-12</v>
      </c>
    </row>
    <row r="112" spans="1:3" x14ac:dyDescent="0.3">
      <c r="A112">
        <v>111</v>
      </c>
      <c r="B112" t="s">
        <v>121</v>
      </c>
      <c r="C112">
        <v>-12.6</v>
      </c>
    </row>
    <row r="113" spans="1:3" x14ac:dyDescent="0.3">
      <c r="A113">
        <v>112</v>
      </c>
      <c r="B113" t="s">
        <v>56</v>
      </c>
      <c r="C113">
        <v>-13</v>
      </c>
    </row>
    <row r="114" spans="1:3" x14ac:dyDescent="0.3">
      <c r="A114">
        <v>113</v>
      </c>
      <c r="B114" t="s">
        <v>77</v>
      </c>
      <c r="C114">
        <v>-13.3</v>
      </c>
    </row>
    <row r="115" spans="1:3" x14ac:dyDescent="0.3">
      <c r="A115">
        <v>114</v>
      </c>
      <c r="B115" t="s">
        <v>65</v>
      </c>
      <c r="C115">
        <v>-13.6</v>
      </c>
    </row>
    <row r="116" spans="1:3" x14ac:dyDescent="0.3">
      <c r="A116">
        <v>115</v>
      </c>
      <c r="B116" t="s">
        <v>103</v>
      </c>
      <c r="C116">
        <v>-14.3</v>
      </c>
    </row>
    <row r="117" spans="1:3" x14ac:dyDescent="0.3">
      <c r="A117">
        <v>116</v>
      </c>
      <c r="B117" t="s">
        <v>110</v>
      </c>
      <c r="C117">
        <v>-14.5</v>
      </c>
    </row>
    <row r="118" spans="1:3" x14ac:dyDescent="0.3">
      <c r="A118">
        <v>117</v>
      </c>
      <c r="B118" t="s">
        <v>117</v>
      </c>
      <c r="C118">
        <v>-14.8</v>
      </c>
    </row>
    <row r="119" spans="1:3" x14ac:dyDescent="0.3">
      <c r="A119">
        <v>118</v>
      </c>
      <c r="B119" t="s">
        <v>105</v>
      </c>
      <c r="C119">
        <v>-14.9</v>
      </c>
    </row>
    <row r="120" spans="1:3" x14ac:dyDescent="0.3">
      <c r="A120">
        <v>119</v>
      </c>
      <c r="B120" t="s">
        <v>58</v>
      </c>
      <c r="C120">
        <v>-15</v>
      </c>
    </row>
    <row r="121" spans="1:3" x14ac:dyDescent="0.3">
      <c r="A121">
        <v>120</v>
      </c>
      <c r="B121" t="s">
        <v>53</v>
      </c>
      <c r="C121">
        <v>-16.399999999999999</v>
      </c>
    </row>
    <row r="122" spans="1:3" x14ac:dyDescent="0.3">
      <c r="A122">
        <v>121</v>
      </c>
      <c r="B122" t="s">
        <v>125</v>
      </c>
      <c r="C122">
        <v>-17.3</v>
      </c>
    </row>
    <row r="123" spans="1:3" x14ac:dyDescent="0.3">
      <c r="A123">
        <v>122</v>
      </c>
      <c r="B123" t="s">
        <v>114</v>
      </c>
      <c r="C123">
        <v>-18.8</v>
      </c>
    </row>
    <row r="124" spans="1:3" x14ac:dyDescent="0.3">
      <c r="A124">
        <v>123</v>
      </c>
      <c r="B124" t="s">
        <v>126</v>
      </c>
      <c r="C124">
        <v>-20.8</v>
      </c>
    </row>
    <row r="125" spans="1:3" x14ac:dyDescent="0.3">
      <c r="A125">
        <v>124</v>
      </c>
      <c r="B125" t="s">
        <v>124</v>
      </c>
      <c r="C125">
        <v>-21.4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6"/>
  <sheetViews>
    <sheetView topLeftCell="A104" workbookViewId="0">
      <selection activeCell="F7" sqref="F7"/>
    </sheetView>
  </sheetViews>
  <sheetFormatPr defaultRowHeight="14.4" x14ac:dyDescent="0.3"/>
  <cols>
    <col min="1" max="1" width="4" bestFit="1" customWidth="1"/>
    <col min="2" max="2" width="19.44140625" bestFit="1" customWidth="1"/>
    <col min="3" max="3" width="8.5546875" bestFit="1" customWidth="1"/>
  </cols>
  <sheetData>
    <row r="1" spans="1:3" x14ac:dyDescent="0.3">
      <c r="A1" s="1" t="s">
        <v>2</v>
      </c>
      <c r="B1" s="1" t="s">
        <v>0</v>
      </c>
      <c r="C1" s="1" t="s">
        <v>1</v>
      </c>
    </row>
    <row r="2" spans="1:3" x14ac:dyDescent="0.3">
      <c r="A2">
        <v>1</v>
      </c>
      <c r="B2" t="s">
        <v>45</v>
      </c>
      <c r="C2">
        <v>25.6</v>
      </c>
    </row>
    <row r="3" spans="1:3" x14ac:dyDescent="0.3">
      <c r="A3">
        <v>2</v>
      </c>
      <c r="B3" t="s">
        <v>43</v>
      </c>
      <c r="C3">
        <v>22.2</v>
      </c>
    </row>
    <row r="4" spans="1:3" x14ac:dyDescent="0.3">
      <c r="A4">
        <v>3</v>
      </c>
      <c r="B4" t="s">
        <v>100</v>
      </c>
      <c r="C4">
        <v>21.2</v>
      </c>
    </row>
    <row r="5" spans="1:3" x14ac:dyDescent="0.3">
      <c r="A5">
        <v>4</v>
      </c>
      <c r="B5" t="s">
        <v>70</v>
      </c>
      <c r="C5">
        <v>21.2</v>
      </c>
    </row>
    <row r="6" spans="1:3" x14ac:dyDescent="0.3">
      <c r="A6">
        <v>5</v>
      </c>
      <c r="B6" t="s">
        <v>21</v>
      </c>
      <c r="C6">
        <v>20.399999999999999</v>
      </c>
    </row>
    <row r="7" spans="1:3" x14ac:dyDescent="0.3">
      <c r="A7">
        <v>6</v>
      </c>
      <c r="B7" t="s">
        <v>11</v>
      </c>
      <c r="C7">
        <v>18.7</v>
      </c>
    </row>
    <row r="8" spans="1:3" x14ac:dyDescent="0.3">
      <c r="A8">
        <v>7</v>
      </c>
      <c r="B8" t="s">
        <v>6</v>
      </c>
      <c r="C8">
        <v>18.399999999999999</v>
      </c>
    </row>
    <row r="9" spans="1:3" x14ac:dyDescent="0.3">
      <c r="A9">
        <v>8</v>
      </c>
      <c r="B9" t="s">
        <v>31</v>
      </c>
      <c r="C9">
        <v>18.2</v>
      </c>
    </row>
    <row r="10" spans="1:3" x14ac:dyDescent="0.3">
      <c r="A10">
        <v>9</v>
      </c>
      <c r="B10" t="s">
        <v>27</v>
      </c>
      <c r="C10">
        <v>17.600000000000001</v>
      </c>
    </row>
    <row r="11" spans="1:3" x14ac:dyDescent="0.3">
      <c r="A11">
        <v>10</v>
      </c>
      <c r="B11" t="s">
        <v>34</v>
      </c>
      <c r="C11">
        <v>17.5</v>
      </c>
    </row>
    <row r="12" spans="1:3" x14ac:dyDescent="0.3">
      <c r="A12">
        <v>11</v>
      </c>
      <c r="B12" t="s">
        <v>12</v>
      </c>
      <c r="C12">
        <v>16.399999999999999</v>
      </c>
    </row>
    <row r="13" spans="1:3" x14ac:dyDescent="0.3">
      <c r="A13">
        <v>12</v>
      </c>
      <c r="B13" t="s">
        <v>51</v>
      </c>
      <c r="C13">
        <v>16.399999999999999</v>
      </c>
    </row>
    <row r="14" spans="1:3" x14ac:dyDescent="0.3">
      <c r="A14">
        <v>13</v>
      </c>
      <c r="B14" t="s">
        <v>4</v>
      </c>
      <c r="C14">
        <v>15.9</v>
      </c>
    </row>
    <row r="15" spans="1:3" x14ac:dyDescent="0.3">
      <c r="A15">
        <v>14</v>
      </c>
      <c r="B15" t="s">
        <v>9</v>
      </c>
      <c r="C15">
        <v>15.7</v>
      </c>
    </row>
    <row r="16" spans="1:3" x14ac:dyDescent="0.3">
      <c r="A16">
        <v>15</v>
      </c>
      <c r="B16" t="s">
        <v>32</v>
      </c>
      <c r="C16">
        <v>14.4</v>
      </c>
    </row>
    <row r="17" spans="1:3" x14ac:dyDescent="0.3">
      <c r="A17">
        <v>16</v>
      </c>
      <c r="B17" t="s">
        <v>23</v>
      </c>
      <c r="C17">
        <v>14.3</v>
      </c>
    </row>
    <row r="18" spans="1:3" x14ac:dyDescent="0.3">
      <c r="A18">
        <v>17</v>
      </c>
      <c r="B18" t="s">
        <v>38</v>
      </c>
      <c r="C18">
        <v>14.1</v>
      </c>
    </row>
    <row r="19" spans="1:3" x14ac:dyDescent="0.3">
      <c r="A19">
        <v>18</v>
      </c>
      <c r="B19" t="s">
        <v>46</v>
      </c>
      <c r="C19">
        <v>13.4</v>
      </c>
    </row>
    <row r="20" spans="1:3" x14ac:dyDescent="0.3">
      <c r="A20">
        <v>19</v>
      </c>
      <c r="B20" t="s">
        <v>52</v>
      </c>
      <c r="C20">
        <v>13.4</v>
      </c>
    </row>
    <row r="21" spans="1:3" x14ac:dyDescent="0.3">
      <c r="A21">
        <v>20</v>
      </c>
      <c r="B21" t="s">
        <v>13</v>
      </c>
      <c r="C21">
        <v>13</v>
      </c>
    </row>
    <row r="22" spans="1:3" x14ac:dyDescent="0.3">
      <c r="A22">
        <v>21</v>
      </c>
      <c r="B22" t="s">
        <v>7</v>
      </c>
      <c r="C22">
        <v>12.5</v>
      </c>
    </row>
    <row r="23" spans="1:3" x14ac:dyDescent="0.3">
      <c r="A23">
        <v>22</v>
      </c>
      <c r="B23" t="s">
        <v>28</v>
      </c>
      <c r="C23">
        <v>12.2</v>
      </c>
    </row>
    <row r="24" spans="1:3" x14ac:dyDescent="0.3">
      <c r="A24">
        <v>23</v>
      </c>
      <c r="B24" t="s">
        <v>39</v>
      </c>
      <c r="C24">
        <v>12.1</v>
      </c>
    </row>
    <row r="25" spans="1:3" x14ac:dyDescent="0.3">
      <c r="A25">
        <v>24</v>
      </c>
      <c r="B25" t="s">
        <v>44</v>
      </c>
      <c r="C25">
        <v>11.3</v>
      </c>
    </row>
    <row r="26" spans="1:3" x14ac:dyDescent="0.3">
      <c r="A26">
        <v>25</v>
      </c>
      <c r="B26" t="s">
        <v>73</v>
      </c>
      <c r="C26">
        <v>11.1</v>
      </c>
    </row>
    <row r="27" spans="1:3" x14ac:dyDescent="0.3">
      <c r="A27">
        <v>26</v>
      </c>
      <c r="B27" t="s">
        <v>36</v>
      </c>
      <c r="C27">
        <v>10.8</v>
      </c>
    </row>
    <row r="28" spans="1:3" x14ac:dyDescent="0.3">
      <c r="A28">
        <v>27</v>
      </c>
      <c r="B28" t="s">
        <v>8</v>
      </c>
      <c r="C28">
        <v>10.7</v>
      </c>
    </row>
    <row r="29" spans="1:3" x14ac:dyDescent="0.3">
      <c r="A29">
        <v>28</v>
      </c>
      <c r="B29" t="s">
        <v>18</v>
      </c>
      <c r="C29">
        <v>10.7</v>
      </c>
    </row>
    <row r="30" spans="1:3" x14ac:dyDescent="0.3">
      <c r="A30">
        <v>29</v>
      </c>
      <c r="B30" t="s">
        <v>68</v>
      </c>
      <c r="C30">
        <v>10.5</v>
      </c>
    </row>
    <row r="31" spans="1:3" x14ac:dyDescent="0.3">
      <c r="A31">
        <v>30</v>
      </c>
      <c r="B31" t="s">
        <v>66</v>
      </c>
      <c r="C31">
        <v>10.3</v>
      </c>
    </row>
    <row r="32" spans="1:3" x14ac:dyDescent="0.3">
      <c r="A32">
        <v>31</v>
      </c>
      <c r="B32" t="s">
        <v>40</v>
      </c>
      <c r="C32">
        <v>10.3</v>
      </c>
    </row>
    <row r="33" spans="1:3" x14ac:dyDescent="0.3">
      <c r="A33">
        <v>32</v>
      </c>
      <c r="B33" t="s">
        <v>113</v>
      </c>
      <c r="C33">
        <v>10.1</v>
      </c>
    </row>
    <row r="34" spans="1:3" x14ac:dyDescent="0.3">
      <c r="A34">
        <v>33</v>
      </c>
      <c r="B34" t="s">
        <v>5</v>
      </c>
      <c r="C34">
        <v>9.6999999999999993</v>
      </c>
    </row>
    <row r="35" spans="1:3" x14ac:dyDescent="0.3">
      <c r="A35">
        <v>34</v>
      </c>
      <c r="B35" t="s">
        <v>86</v>
      </c>
      <c r="C35">
        <v>9.6</v>
      </c>
    </row>
    <row r="36" spans="1:3" x14ac:dyDescent="0.3">
      <c r="A36">
        <v>35</v>
      </c>
      <c r="B36" t="s">
        <v>63</v>
      </c>
      <c r="C36">
        <v>9.1</v>
      </c>
    </row>
    <row r="37" spans="1:3" x14ac:dyDescent="0.3">
      <c r="A37">
        <v>36</v>
      </c>
      <c r="B37" t="s">
        <v>50</v>
      </c>
      <c r="C37">
        <v>8.5</v>
      </c>
    </row>
    <row r="38" spans="1:3" x14ac:dyDescent="0.3">
      <c r="A38">
        <v>37</v>
      </c>
      <c r="B38" t="s">
        <v>15</v>
      </c>
      <c r="C38">
        <v>8.3000000000000007</v>
      </c>
    </row>
    <row r="39" spans="1:3" x14ac:dyDescent="0.3">
      <c r="A39">
        <v>38</v>
      </c>
      <c r="B39" t="s">
        <v>72</v>
      </c>
      <c r="C39">
        <v>8.1999999999999993</v>
      </c>
    </row>
    <row r="40" spans="1:3" x14ac:dyDescent="0.3">
      <c r="A40">
        <v>39</v>
      </c>
      <c r="B40" t="s">
        <v>120</v>
      </c>
      <c r="C40">
        <v>8.1</v>
      </c>
    </row>
    <row r="41" spans="1:3" x14ac:dyDescent="0.3">
      <c r="A41">
        <v>40</v>
      </c>
      <c r="B41" t="s">
        <v>106</v>
      </c>
      <c r="C41">
        <v>7.7</v>
      </c>
    </row>
    <row r="42" spans="1:3" x14ac:dyDescent="0.3">
      <c r="A42">
        <v>41</v>
      </c>
      <c r="B42" t="s">
        <v>59</v>
      </c>
      <c r="C42">
        <v>7.6</v>
      </c>
    </row>
    <row r="43" spans="1:3" x14ac:dyDescent="0.3">
      <c r="A43">
        <v>42</v>
      </c>
      <c r="B43" t="s">
        <v>30</v>
      </c>
      <c r="C43">
        <v>7.5</v>
      </c>
    </row>
    <row r="44" spans="1:3" x14ac:dyDescent="0.3">
      <c r="A44">
        <v>43</v>
      </c>
      <c r="B44" t="s">
        <v>79</v>
      </c>
      <c r="C44">
        <v>7</v>
      </c>
    </row>
    <row r="45" spans="1:3" x14ac:dyDescent="0.3">
      <c r="A45">
        <v>44</v>
      </c>
      <c r="B45" t="s">
        <v>16</v>
      </c>
      <c r="C45">
        <v>6.9</v>
      </c>
    </row>
    <row r="46" spans="1:3" x14ac:dyDescent="0.3">
      <c r="A46">
        <v>45</v>
      </c>
      <c r="B46" t="s">
        <v>78</v>
      </c>
      <c r="C46">
        <v>6.9</v>
      </c>
    </row>
    <row r="47" spans="1:3" x14ac:dyDescent="0.3">
      <c r="A47">
        <v>46</v>
      </c>
      <c r="B47" t="s">
        <v>55</v>
      </c>
      <c r="C47">
        <v>6.9</v>
      </c>
    </row>
    <row r="48" spans="1:3" x14ac:dyDescent="0.3">
      <c r="A48">
        <v>47</v>
      </c>
      <c r="B48" t="s">
        <v>14</v>
      </c>
      <c r="C48">
        <v>6.5</v>
      </c>
    </row>
    <row r="49" spans="1:3" x14ac:dyDescent="0.3">
      <c r="A49">
        <v>48</v>
      </c>
      <c r="B49" t="s">
        <v>97</v>
      </c>
      <c r="C49">
        <v>6.1</v>
      </c>
    </row>
    <row r="50" spans="1:3" x14ac:dyDescent="0.3">
      <c r="A50">
        <v>49</v>
      </c>
      <c r="B50" t="s">
        <v>35</v>
      </c>
      <c r="C50">
        <v>5.9</v>
      </c>
    </row>
    <row r="51" spans="1:3" x14ac:dyDescent="0.3">
      <c r="A51">
        <v>50</v>
      </c>
      <c r="B51" t="s">
        <v>41</v>
      </c>
      <c r="C51">
        <v>5.0999999999999996</v>
      </c>
    </row>
    <row r="52" spans="1:3" x14ac:dyDescent="0.3">
      <c r="A52">
        <v>51</v>
      </c>
      <c r="B52" t="s">
        <v>22</v>
      </c>
      <c r="C52">
        <v>4.8</v>
      </c>
    </row>
    <row r="53" spans="1:3" x14ac:dyDescent="0.3">
      <c r="A53">
        <v>52</v>
      </c>
      <c r="B53" t="s">
        <v>24</v>
      </c>
      <c r="C53">
        <v>4.7</v>
      </c>
    </row>
    <row r="54" spans="1:3" x14ac:dyDescent="0.3">
      <c r="A54">
        <v>53</v>
      </c>
      <c r="B54" t="s">
        <v>95</v>
      </c>
      <c r="C54">
        <v>4.7</v>
      </c>
    </row>
    <row r="55" spans="1:3" x14ac:dyDescent="0.3">
      <c r="A55">
        <v>54</v>
      </c>
      <c r="B55" t="s">
        <v>57</v>
      </c>
      <c r="C55">
        <v>4.2</v>
      </c>
    </row>
    <row r="56" spans="1:3" x14ac:dyDescent="0.3">
      <c r="A56">
        <v>55</v>
      </c>
      <c r="B56" t="s">
        <v>74</v>
      </c>
      <c r="C56">
        <v>3.7</v>
      </c>
    </row>
    <row r="57" spans="1:3" x14ac:dyDescent="0.3">
      <c r="A57">
        <v>56</v>
      </c>
      <c r="B57" t="s">
        <v>25</v>
      </c>
      <c r="C57">
        <v>3.5</v>
      </c>
    </row>
    <row r="58" spans="1:3" x14ac:dyDescent="0.3">
      <c r="A58">
        <v>57</v>
      </c>
      <c r="B58" t="s">
        <v>125</v>
      </c>
      <c r="C58">
        <v>3.1</v>
      </c>
    </row>
    <row r="59" spans="1:3" x14ac:dyDescent="0.3">
      <c r="A59">
        <v>58</v>
      </c>
      <c r="B59" t="s">
        <v>82</v>
      </c>
      <c r="C59">
        <v>3</v>
      </c>
    </row>
    <row r="60" spans="1:3" x14ac:dyDescent="0.3">
      <c r="A60">
        <v>59</v>
      </c>
      <c r="B60" t="s">
        <v>101</v>
      </c>
      <c r="C60">
        <v>2.4</v>
      </c>
    </row>
    <row r="61" spans="1:3" x14ac:dyDescent="0.3">
      <c r="A61">
        <v>60</v>
      </c>
      <c r="B61" t="s">
        <v>62</v>
      </c>
      <c r="C61">
        <v>2.1</v>
      </c>
    </row>
    <row r="62" spans="1:3" x14ac:dyDescent="0.3">
      <c r="A62">
        <v>61</v>
      </c>
      <c r="B62" t="s">
        <v>71</v>
      </c>
      <c r="C62">
        <v>1</v>
      </c>
    </row>
    <row r="63" spans="1:3" x14ac:dyDescent="0.3">
      <c r="A63">
        <v>62</v>
      </c>
      <c r="B63" t="s">
        <v>80</v>
      </c>
      <c r="C63">
        <v>0.8</v>
      </c>
    </row>
    <row r="64" spans="1:3" x14ac:dyDescent="0.3">
      <c r="A64">
        <v>63</v>
      </c>
      <c r="B64" t="s">
        <v>88</v>
      </c>
      <c r="C64">
        <v>0.7</v>
      </c>
    </row>
    <row r="65" spans="1:3" x14ac:dyDescent="0.3">
      <c r="A65">
        <v>64</v>
      </c>
      <c r="B65" t="s">
        <v>118</v>
      </c>
      <c r="C65">
        <v>0.6</v>
      </c>
    </row>
    <row r="66" spans="1:3" x14ac:dyDescent="0.3">
      <c r="A66">
        <v>65</v>
      </c>
      <c r="B66" t="s">
        <v>109</v>
      </c>
      <c r="C66">
        <v>0.3</v>
      </c>
    </row>
    <row r="67" spans="1:3" x14ac:dyDescent="0.3">
      <c r="A67">
        <v>66</v>
      </c>
      <c r="B67" t="s">
        <v>124</v>
      </c>
      <c r="C67">
        <v>0.3</v>
      </c>
    </row>
    <row r="68" spans="1:3" x14ac:dyDescent="0.3">
      <c r="A68">
        <v>67</v>
      </c>
      <c r="B68" t="s">
        <v>37</v>
      </c>
      <c r="C68">
        <v>0.3</v>
      </c>
    </row>
    <row r="69" spans="1:3" x14ac:dyDescent="0.3">
      <c r="A69">
        <v>68</v>
      </c>
      <c r="B69" t="s">
        <v>64</v>
      </c>
      <c r="C69">
        <v>-0.1</v>
      </c>
    </row>
    <row r="70" spans="1:3" x14ac:dyDescent="0.3">
      <c r="A70">
        <v>69</v>
      </c>
      <c r="B70" t="s">
        <v>105</v>
      </c>
      <c r="C70">
        <v>-0.2</v>
      </c>
    </row>
    <row r="71" spans="1:3" x14ac:dyDescent="0.3">
      <c r="A71">
        <v>70</v>
      </c>
      <c r="B71" t="s">
        <v>19</v>
      </c>
      <c r="C71">
        <v>-0.3</v>
      </c>
    </row>
    <row r="72" spans="1:3" x14ac:dyDescent="0.3">
      <c r="A72">
        <v>71</v>
      </c>
      <c r="B72" t="s">
        <v>48</v>
      </c>
      <c r="C72">
        <v>-0.7</v>
      </c>
    </row>
    <row r="73" spans="1:3" x14ac:dyDescent="0.3">
      <c r="A73">
        <v>72</v>
      </c>
      <c r="B73" t="s">
        <v>111</v>
      </c>
      <c r="C73">
        <v>-1</v>
      </c>
    </row>
    <row r="74" spans="1:3" x14ac:dyDescent="0.3">
      <c r="A74">
        <v>73</v>
      </c>
      <c r="B74" t="s">
        <v>47</v>
      </c>
      <c r="C74">
        <v>-1.3</v>
      </c>
    </row>
    <row r="75" spans="1:3" x14ac:dyDescent="0.3">
      <c r="A75">
        <v>74</v>
      </c>
      <c r="B75" t="s">
        <v>20</v>
      </c>
      <c r="C75">
        <v>-1.4</v>
      </c>
    </row>
    <row r="76" spans="1:3" x14ac:dyDescent="0.3">
      <c r="A76">
        <v>75</v>
      </c>
      <c r="B76" t="s">
        <v>42</v>
      </c>
      <c r="C76">
        <v>-1.5</v>
      </c>
    </row>
    <row r="77" spans="1:3" x14ac:dyDescent="0.3">
      <c r="A77">
        <v>76</v>
      </c>
      <c r="B77" t="s">
        <v>87</v>
      </c>
      <c r="C77">
        <v>-1.8</v>
      </c>
    </row>
    <row r="78" spans="1:3" x14ac:dyDescent="0.3">
      <c r="A78">
        <v>77</v>
      </c>
      <c r="B78" t="s">
        <v>76</v>
      </c>
      <c r="C78">
        <v>-2</v>
      </c>
    </row>
    <row r="79" spans="1:3" x14ac:dyDescent="0.3">
      <c r="A79">
        <v>78</v>
      </c>
      <c r="B79" t="s">
        <v>69</v>
      </c>
      <c r="C79">
        <v>-2</v>
      </c>
    </row>
    <row r="80" spans="1:3" x14ac:dyDescent="0.3">
      <c r="A80">
        <v>79</v>
      </c>
      <c r="B80" t="s">
        <v>93</v>
      </c>
      <c r="C80">
        <v>-2.2000000000000002</v>
      </c>
    </row>
    <row r="81" spans="1:3" x14ac:dyDescent="0.3">
      <c r="A81">
        <v>80</v>
      </c>
      <c r="B81" t="s">
        <v>81</v>
      </c>
      <c r="C81">
        <v>-2.8</v>
      </c>
    </row>
    <row r="82" spans="1:3" x14ac:dyDescent="0.3">
      <c r="A82">
        <v>81</v>
      </c>
      <c r="B82" t="s">
        <v>91</v>
      </c>
      <c r="C82">
        <v>-2.9</v>
      </c>
    </row>
    <row r="83" spans="1:3" x14ac:dyDescent="0.3">
      <c r="A83">
        <v>82</v>
      </c>
      <c r="B83" t="s">
        <v>112</v>
      </c>
      <c r="C83">
        <v>-3</v>
      </c>
    </row>
    <row r="84" spans="1:3" x14ac:dyDescent="0.3">
      <c r="A84">
        <v>83</v>
      </c>
      <c r="B84" t="s">
        <v>49</v>
      </c>
      <c r="C84">
        <v>-3.1</v>
      </c>
    </row>
    <row r="85" spans="1:3" x14ac:dyDescent="0.3">
      <c r="A85">
        <v>84</v>
      </c>
      <c r="B85" t="s">
        <v>26</v>
      </c>
      <c r="C85">
        <v>-3.4</v>
      </c>
    </row>
    <row r="86" spans="1:3" x14ac:dyDescent="0.3">
      <c r="A86">
        <v>85</v>
      </c>
      <c r="B86" t="s">
        <v>98</v>
      </c>
      <c r="C86">
        <v>-3.5</v>
      </c>
    </row>
    <row r="87" spans="1:3" x14ac:dyDescent="0.3">
      <c r="A87">
        <v>86</v>
      </c>
      <c r="B87" t="s">
        <v>89</v>
      </c>
      <c r="C87">
        <v>-3.6</v>
      </c>
    </row>
    <row r="88" spans="1:3" x14ac:dyDescent="0.3">
      <c r="A88">
        <v>87</v>
      </c>
      <c r="B88" t="s">
        <v>60</v>
      </c>
      <c r="C88">
        <v>-4</v>
      </c>
    </row>
    <row r="89" spans="1:3" x14ac:dyDescent="0.3">
      <c r="A89">
        <v>88</v>
      </c>
      <c r="B89" t="s">
        <v>115</v>
      </c>
      <c r="C89">
        <v>-4</v>
      </c>
    </row>
    <row r="90" spans="1:3" x14ac:dyDescent="0.3">
      <c r="A90">
        <v>89</v>
      </c>
      <c r="B90" t="s">
        <v>84</v>
      </c>
      <c r="C90">
        <v>-4.2</v>
      </c>
    </row>
    <row r="91" spans="1:3" x14ac:dyDescent="0.3">
      <c r="A91">
        <v>90</v>
      </c>
      <c r="B91" t="s">
        <v>58</v>
      </c>
      <c r="C91">
        <v>-4.5999999999999996</v>
      </c>
    </row>
    <row r="92" spans="1:3" x14ac:dyDescent="0.3">
      <c r="A92">
        <v>91</v>
      </c>
      <c r="B92" t="s">
        <v>122</v>
      </c>
      <c r="C92">
        <v>-4.7</v>
      </c>
    </row>
    <row r="93" spans="1:3" x14ac:dyDescent="0.3">
      <c r="A93">
        <v>92</v>
      </c>
      <c r="B93" t="s">
        <v>92</v>
      </c>
      <c r="C93">
        <v>-5.2</v>
      </c>
    </row>
    <row r="94" spans="1:3" x14ac:dyDescent="0.3">
      <c r="A94">
        <v>93</v>
      </c>
      <c r="B94" t="s">
        <v>33</v>
      </c>
      <c r="C94">
        <v>-5.8</v>
      </c>
    </row>
    <row r="95" spans="1:3" x14ac:dyDescent="0.3">
      <c r="A95">
        <v>94</v>
      </c>
      <c r="B95" t="s">
        <v>54</v>
      </c>
      <c r="C95">
        <v>-6.3</v>
      </c>
    </row>
    <row r="96" spans="1:3" x14ac:dyDescent="0.3">
      <c r="A96">
        <v>95</v>
      </c>
      <c r="B96" t="s">
        <v>104</v>
      </c>
      <c r="C96">
        <v>-6.4</v>
      </c>
    </row>
    <row r="97" spans="1:3" x14ac:dyDescent="0.3">
      <c r="A97">
        <v>96</v>
      </c>
      <c r="B97" t="s">
        <v>90</v>
      </c>
      <c r="C97">
        <v>-6.5</v>
      </c>
    </row>
    <row r="98" spans="1:3" x14ac:dyDescent="0.3">
      <c r="A98">
        <v>97</v>
      </c>
      <c r="B98" t="s">
        <v>96</v>
      </c>
      <c r="C98">
        <v>-6.5</v>
      </c>
    </row>
    <row r="99" spans="1:3" x14ac:dyDescent="0.3">
      <c r="A99">
        <v>98</v>
      </c>
      <c r="B99" t="s">
        <v>103</v>
      </c>
      <c r="C99">
        <v>-6.6</v>
      </c>
    </row>
    <row r="100" spans="1:3" x14ac:dyDescent="0.3">
      <c r="A100">
        <v>99</v>
      </c>
      <c r="B100" t="s">
        <v>53</v>
      </c>
      <c r="C100">
        <v>-6.7</v>
      </c>
    </row>
    <row r="101" spans="1:3" x14ac:dyDescent="0.3">
      <c r="A101">
        <v>100</v>
      </c>
      <c r="B101" t="s">
        <v>108</v>
      </c>
      <c r="C101">
        <v>-7</v>
      </c>
    </row>
    <row r="102" spans="1:3" x14ac:dyDescent="0.3">
      <c r="A102">
        <v>101</v>
      </c>
      <c r="B102" t="s">
        <v>29</v>
      </c>
      <c r="C102">
        <v>-7.9</v>
      </c>
    </row>
    <row r="103" spans="1:3" x14ac:dyDescent="0.3">
      <c r="A103">
        <v>102</v>
      </c>
      <c r="B103" t="s">
        <v>3</v>
      </c>
      <c r="C103">
        <v>-8.1999999999999993</v>
      </c>
    </row>
    <row r="104" spans="1:3" x14ac:dyDescent="0.3">
      <c r="A104">
        <v>103</v>
      </c>
      <c r="B104" t="s">
        <v>10</v>
      </c>
      <c r="C104">
        <v>-8.5</v>
      </c>
    </row>
    <row r="105" spans="1:3" x14ac:dyDescent="0.3">
      <c r="A105">
        <v>104</v>
      </c>
      <c r="B105" t="s">
        <v>17</v>
      </c>
      <c r="C105">
        <v>-8.8000000000000007</v>
      </c>
    </row>
    <row r="106" spans="1:3" x14ac:dyDescent="0.3">
      <c r="A106">
        <v>105</v>
      </c>
      <c r="B106" t="s">
        <v>61</v>
      </c>
      <c r="C106">
        <v>-8.9</v>
      </c>
    </row>
    <row r="107" spans="1:3" x14ac:dyDescent="0.3">
      <c r="A107">
        <v>106</v>
      </c>
      <c r="B107" t="s">
        <v>116</v>
      </c>
      <c r="C107">
        <v>-8.9</v>
      </c>
    </row>
    <row r="108" spans="1:3" x14ac:dyDescent="0.3">
      <c r="A108">
        <v>107</v>
      </c>
      <c r="B108" t="s">
        <v>99</v>
      </c>
      <c r="C108">
        <v>-11.1</v>
      </c>
    </row>
    <row r="109" spans="1:3" x14ac:dyDescent="0.3">
      <c r="A109">
        <v>108</v>
      </c>
      <c r="B109" t="s">
        <v>75</v>
      </c>
      <c r="C109">
        <v>-11.6</v>
      </c>
    </row>
    <row r="110" spans="1:3" x14ac:dyDescent="0.3">
      <c r="A110">
        <v>109</v>
      </c>
      <c r="B110" t="s">
        <v>65</v>
      </c>
      <c r="C110">
        <v>-13.1</v>
      </c>
    </row>
    <row r="111" spans="1:3" x14ac:dyDescent="0.3">
      <c r="A111">
        <v>110</v>
      </c>
      <c r="B111" t="s">
        <v>123</v>
      </c>
      <c r="C111">
        <v>-14.8</v>
      </c>
    </row>
    <row r="112" spans="1:3" x14ac:dyDescent="0.3">
      <c r="A112">
        <v>111</v>
      </c>
      <c r="B112" t="s">
        <v>56</v>
      </c>
      <c r="C112">
        <v>-15</v>
      </c>
    </row>
    <row r="113" spans="1:3" x14ac:dyDescent="0.3">
      <c r="A113">
        <v>113</v>
      </c>
      <c r="B113" t="s">
        <v>67</v>
      </c>
      <c r="C113">
        <v>-16</v>
      </c>
    </row>
    <row r="114" spans="1:3" x14ac:dyDescent="0.3">
      <c r="A114">
        <v>114</v>
      </c>
      <c r="B114" t="s">
        <v>121</v>
      </c>
      <c r="C114">
        <v>-16.3</v>
      </c>
    </row>
    <row r="115" spans="1:3" x14ac:dyDescent="0.3">
      <c r="A115">
        <v>115</v>
      </c>
      <c r="B115" t="s">
        <v>77</v>
      </c>
      <c r="C115">
        <v>-16.7</v>
      </c>
    </row>
    <row r="116" spans="1:3" x14ac:dyDescent="0.3">
      <c r="A116">
        <v>116</v>
      </c>
      <c r="B116" t="s">
        <v>110</v>
      </c>
      <c r="C116">
        <v>-17.600000000000001</v>
      </c>
    </row>
    <row r="117" spans="1:3" x14ac:dyDescent="0.3">
      <c r="A117">
        <v>117</v>
      </c>
      <c r="B117" t="s">
        <v>85</v>
      </c>
      <c r="C117">
        <v>-18.100000000000001</v>
      </c>
    </row>
    <row r="118" spans="1:3" x14ac:dyDescent="0.3">
      <c r="A118">
        <v>118</v>
      </c>
      <c r="B118" t="s">
        <v>117</v>
      </c>
      <c r="C118">
        <v>-18.399999999999999</v>
      </c>
    </row>
    <row r="119" spans="1:3" x14ac:dyDescent="0.3">
      <c r="A119">
        <v>119</v>
      </c>
      <c r="B119" t="s">
        <v>126</v>
      </c>
      <c r="C119">
        <v>-20.100000000000001</v>
      </c>
    </row>
    <row r="120" spans="1:3" x14ac:dyDescent="0.3">
      <c r="A120">
        <v>120</v>
      </c>
      <c r="B120" t="s">
        <v>83</v>
      </c>
      <c r="C120">
        <v>-22.3</v>
      </c>
    </row>
    <row r="121" spans="1:3" x14ac:dyDescent="0.3">
      <c r="A121">
        <v>121</v>
      </c>
      <c r="B121" t="s">
        <v>107</v>
      </c>
      <c r="C121">
        <v>-22.4</v>
      </c>
    </row>
    <row r="122" spans="1:3" x14ac:dyDescent="0.3">
      <c r="A122">
        <v>122</v>
      </c>
      <c r="B122" t="s">
        <v>127</v>
      </c>
      <c r="C122">
        <v>-22.6</v>
      </c>
    </row>
    <row r="123" spans="1:3" x14ac:dyDescent="0.3">
      <c r="A123">
        <v>123</v>
      </c>
      <c r="B123" t="s">
        <v>94</v>
      </c>
      <c r="C123">
        <v>-23.2</v>
      </c>
    </row>
    <row r="124" spans="1:3" x14ac:dyDescent="0.3">
      <c r="A124">
        <v>124</v>
      </c>
      <c r="B124" t="s">
        <v>119</v>
      </c>
      <c r="C124">
        <v>-24.2</v>
      </c>
    </row>
    <row r="125" spans="1:3" x14ac:dyDescent="0.3">
      <c r="A125">
        <v>125</v>
      </c>
      <c r="B125" t="s">
        <v>102</v>
      </c>
      <c r="C125">
        <v>-24.4</v>
      </c>
    </row>
    <row r="126" spans="1:3" x14ac:dyDescent="0.3">
      <c r="A126">
        <v>126</v>
      </c>
      <c r="B126" t="s">
        <v>114</v>
      </c>
      <c r="C126">
        <v>-27.9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9"/>
  <sheetViews>
    <sheetView workbookViewId="0">
      <selection activeCell="E137" sqref="E137"/>
    </sheetView>
  </sheetViews>
  <sheetFormatPr defaultRowHeight="14.4" x14ac:dyDescent="0.3"/>
  <cols>
    <col min="1" max="1" width="4" bestFit="1" customWidth="1"/>
    <col min="2" max="2" width="19.44140625" bestFit="1" customWidth="1"/>
    <col min="3" max="3" width="8.5546875" bestFit="1" customWidth="1"/>
  </cols>
  <sheetData>
    <row r="1" spans="1:3" x14ac:dyDescent="0.3">
      <c r="A1" s="1" t="s">
        <v>2</v>
      </c>
      <c r="B1" s="1" t="s">
        <v>0</v>
      </c>
      <c r="C1" s="1" t="s">
        <v>1</v>
      </c>
    </row>
    <row r="2" spans="1:3" x14ac:dyDescent="0.3">
      <c r="A2">
        <v>1</v>
      </c>
      <c r="B2" t="s">
        <v>6</v>
      </c>
      <c r="C2">
        <v>30.2</v>
      </c>
    </row>
    <row r="3" spans="1:3" x14ac:dyDescent="0.3">
      <c r="A3">
        <v>2</v>
      </c>
      <c r="B3" t="s">
        <v>43</v>
      </c>
      <c r="C3">
        <v>28.3</v>
      </c>
    </row>
    <row r="4" spans="1:3" x14ac:dyDescent="0.3">
      <c r="A4">
        <v>3</v>
      </c>
      <c r="B4" t="s">
        <v>7</v>
      </c>
      <c r="C4">
        <v>23.7</v>
      </c>
    </row>
    <row r="5" spans="1:3" x14ac:dyDescent="0.3">
      <c r="A5">
        <v>4</v>
      </c>
      <c r="B5" t="s">
        <v>21</v>
      </c>
      <c r="C5">
        <v>23.6</v>
      </c>
    </row>
    <row r="6" spans="1:3" x14ac:dyDescent="0.3">
      <c r="A6">
        <v>5</v>
      </c>
      <c r="B6" t="s">
        <v>37</v>
      </c>
      <c r="C6">
        <v>23.1</v>
      </c>
    </row>
    <row r="7" spans="1:3" x14ac:dyDescent="0.3">
      <c r="A7">
        <v>6</v>
      </c>
      <c r="B7" t="s">
        <v>78</v>
      </c>
      <c r="C7">
        <v>23</v>
      </c>
    </row>
    <row r="8" spans="1:3" x14ac:dyDescent="0.3">
      <c r="A8">
        <v>7</v>
      </c>
      <c r="B8" t="s">
        <v>12</v>
      </c>
      <c r="C8">
        <v>22.6</v>
      </c>
    </row>
    <row r="9" spans="1:3" x14ac:dyDescent="0.3">
      <c r="A9">
        <v>8</v>
      </c>
      <c r="B9" t="s">
        <v>41</v>
      </c>
      <c r="C9">
        <v>19.399999999999999</v>
      </c>
    </row>
    <row r="10" spans="1:3" x14ac:dyDescent="0.3">
      <c r="A10">
        <v>9</v>
      </c>
      <c r="B10" t="s">
        <v>32</v>
      </c>
      <c r="C10">
        <v>19</v>
      </c>
    </row>
    <row r="11" spans="1:3" x14ac:dyDescent="0.3">
      <c r="A11">
        <v>10</v>
      </c>
      <c r="B11" t="s">
        <v>59</v>
      </c>
      <c r="C11">
        <v>18.7</v>
      </c>
    </row>
    <row r="12" spans="1:3" x14ac:dyDescent="0.3">
      <c r="A12">
        <v>11</v>
      </c>
      <c r="B12" t="s">
        <v>28</v>
      </c>
      <c r="C12">
        <v>18.600000000000001</v>
      </c>
    </row>
    <row r="13" spans="1:3" x14ac:dyDescent="0.3">
      <c r="A13">
        <v>12</v>
      </c>
      <c r="B13" t="s">
        <v>52</v>
      </c>
      <c r="C13">
        <v>17.8</v>
      </c>
    </row>
    <row r="14" spans="1:3" x14ac:dyDescent="0.3">
      <c r="A14">
        <v>13</v>
      </c>
      <c r="B14" t="s">
        <v>8</v>
      </c>
      <c r="C14">
        <v>17.7</v>
      </c>
    </row>
    <row r="15" spans="1:3" x14ac:dyDescent="0.3">
      <c r="A15">
        <v>14</v>
      </c>
      <c r="B15" t="s">
        <v>100</v>
      </c>
      <c r="C15">
        <v>17.2</v>
      </c>
    </row>
    <row r="16" spans="1:3" x14ac:dyDescent="0.3">
      <c r="A16">
        <v>15</v>
      </c>
      <c r="B16" t="s">
        <v>70</v>
      </c>
      <c r="C16">
        <v>16.600000000000001</v>
      </c>
    </row>
    <row r="17" spans="1:3" x14ac:dyDescent="0.3">
      <c r="A17">
        <v>16</v>
      </c>
      <c r="B17" t="s">
        <v>4</v>
      </c>
      <c r="C17">
        <v>16.5</v>
      </c>
    </row>
    <row r="18" spans="1:3" x14ac:dyDescent="0.3">
      <c r="A18">
        <v>17</v>
      </c>
      <c r="B18" t="s">
        <v>23</v>
      </c>
      <c r="C18">
        <v>15.5</v>
      </c>
    </row>
    <row r="19" spans="1:3" x14ac:dyDescent="0.3">
      <c r="A19">
        <v>18</v>
      </c>
      <c r="B19" t="s">
        <v>35</v>
      </c>
      <c r="C19">
        <v>15.4</v>
      </c>
    </row>
    <row r="20" spans="1:3" x14ac:dyDescent="0.3">
      <c r="A20">
        <v>19</v>
      </c>
      <c r="B20" t="s">
        <v>14</v>
      </c>
      <c r="C20">
        <v>14.2</v>
      </c>
    </row>
    <row r="21" spans="1:3" x14ac:dyDescent="0.3">
      <c r="A21">
        <v>20</v>
      </c>
      <c r="B21" t="s">
        <v>9</v>
      </c>
      <c r="C21">
        <v>14.2</v>
      </c>
    </row>
    <row r="22" spans="1:3" x14ac:dyDescent="0.3">
      <c r="A22">
        <v>21</v>
      </c>
      <c r="B22" t="s">
        <v>82</v>
      </c>
      <c r="C22">
        <v>14.1</v>
      </c>
    </row>
    <row r="23" spans="1:3" x14ac:dyDescent="0.3">
      <c r="A23">
        <v>22</v>
      </c>
      <c r="B23" t="s">
        <v>45</v>
      </c>
      <c r="C23">
        <v>13.7</v>
      </c>
    </row>
    <row r="24" spans="1:3" x14ac:dyDescent="0.3">
      <c r="A24">
        <v>23</v>
      </c>
      <c r="B24" t="s">
        <v>11</v>
      </c>
      <c r="C24">
        <v>13</v>
      </c>
    </row>
    <row r="25" spans="1:3" x14ac:dyDescent="0.3">
      <c r="A25">
        <v>24</v>
      </c>
      <c r="B25" t="s">
        <v>46</v>
      </c>
      <c r="C25">
        <v>12.9</v>
      </c>
    </row>
    <row r="26" spans="1:3" x14ac:dyDescent="0.3">
      <c r="A26">
        <v>25</v>
      </c>
      <c r="B26" t="s">
        <v>38</v>
      </c>
      <c r="C26">
        <v>12.8</v>
      </c>
    </row>
    <row r="27" spans="1:3" x14ac:dyDescent="0.3">
      <c r="A27">
        <v>26</v>
      </c>
      <c r="B27" t="s">
        <v>72</v>
      </c>
      <c r="C27">
        <v>12.7</v>
      </c>
    </row>
    <row r="28" spans="1:3" x14ac:dyDescent="0.3">
      <c r="A28">
        <v>27</v>
      </c>
      <c r="B28" t="s">
        <v>86</v>
      </c>
      <c r="C28">
        <v>12.1</v>
      </c>
    </row>
    <row r="29" spans="1:3" x14ac:dyDescent="0.3">
      <c r="A29">
        <v>28</v>
      </c>
      <c r="B29" t="s">
        <v>63</v>
      </c>
      <c r="C29">
        <v>11.9</v>
      </c>
    </row>
    <row r="30" spans="1:3" x14ac:dyDescent="0.3">
      <c r="A30">
        <v>29</v>
      </c>
      <c r="B30" t="s">
        <v>5</v>
      </c>
      <c r="C30">
        <v>11.6</v>
      </c>
    </row>
    <row r="31" spans="1:3" x14ac:dyDescent="0.3">
      <c r="A31">
        <v>30</v>
      </c>
      <c r="B31" t="s">
        <v>51</v>
      </c>
      <c r="C31">
        <v>10.4</v>
      </c>
    </row>
    <row r="32" spans="1:3" x14ac:dyDescent="0.3">
      <c r="A32">
        <v>31</v>
      </c>
      <c r="B32" t="s">
        <v>62</v>
      </c>
      <c r="C32">
        <v>10.3</v>
      </c>
    </row>
    <row r="33" spans="1:3" x14ac:dyDescent="0.3">
      <c r="A33">
        <v>32</v>
      </c>
      <c r="B33" t="s">
        <v>31</v>
      </c>
      <c r="C33">
        <v>10.199999999999999</v>
      </c>
    </row>
    <row r="34" spans="1:3" x14ac:dyDescent="0.3">
      <c r="A34">
        <v>33</v>
      </c>
      <c r="B34" t="s">
        <v>15</v>
      </c>
      <c r="C34">
        <v>10</v>
      </c>
    </row>
    <row r="35" spans="1:3" x14ac:dyDescent="0.3">
      <c r="A35">
        <v>34</v>
      </c>
      <c r="B35" t="s">
        <v>94</v>
      </c>
      <c r="C35">
        <v>9.9</v>
      </c>
    </row>
    <row r="36" spans="1:3" x14ac:dyDescent="0.3">
      <c r="A36">
        <v>35</v>
      </c>
      <c r="B36" t="s">
        <v>44</v>
      </c>
      <c r="C36">
        <v>9.5</v>
      </c>
    </row>
    <row r="37" spans="1:3" x14ac:dyDescent="0.3">
      <c r="A37">
        <v>36</v>
      </c>
      <c r="B37" t="s">
        <v>81</v>
      </c>
      <c r="C37">
        <v>9.1</v>
      </c>
    </row>
    <row r="38" spans="1:3" x14ac:dyDescent="0.3">
      <c r="A38">
        <v>37</v>
      </c>
      <c r="B38" t="s">
        <v>13</v>
      </c>
      <c r="C38">
        <v>8.9</v>
      </c>
    </row>
    <row r="39" spans="1:3" x14ac:dyDescent="0.3">
      <c r="A39">
        <v>38</v>
      </c>
      <c r="B39" t="s">
        <v>19</v>
      </c>
      <c r="C39">
        <v>8.8000000000000007</v>
      </c>
    </row>
    <row r="40" spans="1:3" x14ac:dyDescent="0.3">
      <c r="A40">
        <v>39</v>
      </c>
      <c r="B40" t="s">
        <v>22</v>
      </c>
      <c r="C40">
        <v>8.4</v>
      </c>
    </row>
    <row r="41" spans="1:3" x14ac:dyDescent="0.3">
      <c r="A41">
        <v>40</v>
      </c>
      <c r="B41" t="s">
        <v>3</v>
      </c>
      <c r="C41">
        <v>8</v>
      </c>
    </row>
    <row r="42" spans="1:3" x14ac:dyDescent="0.3">
      <c r="A42">
        <v>41</v>
      </c>
      <c r="B42" t="s">
        <v>36</v>
      </c>
      <c r="C42">
        <v>8</v>
      </c>
    </row>
    <row r="43" spans="1:3" x14ac:dyDescent="0.3">
      <c r="A43">
        <v>42</v>
      </c>
      <c r="B43" t="s">
        <v>42</v>
      </c>
      <c r="C43">
        <v>7.9</v>
      </c>
    </row>
    <row r="44" spans="1:3" x14ac:dyDescent="0.3">
      <c r="A44">
        <v>43</v>
      </c>
      <c r="B44" t="s">
        <v>34</v>
      </c>
      <c r="C44">
        <v>7.9</v>
      </c>
    </row>
    <row r="45" spans="1:3" x14ac:dyDescent="0.3">
      <c r="A45">
        <v>44</v>
      </c>
      <c r="B45" t="s">
        <v>50</v>
      </c>
      <c r="C45">
        <v>7.9</v>
      </c>
    </row>
    <row r="46" spans="1:3" x14ac:dyDescent="0.3">
      <c r="A46">
        <v>45</v>
      </c>
      <c r="B46" t="s">
        <v>16</v>
      </c>
      <c r="C46">
        <v>6.8</v>
      </c>
    </row>
    <row r="47" spans="1:3" x14ac:dyDescent="0.3">
      <c r="A47">
        <v>46</v>
      </c>
      <c r="B47" t="s">
        <v>24</v>
      </c>
      <c r="C47">
        <v>6.1</v>
      </c>
    </row>
    <row r="48" spans="1:3" x14ac:dyDescent="0.3">
      <c r="A48">
        <v>47</v>
      </c>
      <c r="B48" t="s">
        <v>18</v>
      </c>
      <c r="C48">
        <v>6.1</v>
      </c>
    </row>
    <row r="49" spans="1:3" x14ac:dyDescent="0.3">
      <c r="A49">
        <v>48</v>
      </c>
      <c r="B49" t="s">
        <v>80</v>
      </c>
      <c r="C49">
        <v>5.7</v>
      </c>
    </row>
    <row r="50" spans="1:3" x14ac:dyDescent="0.3">
      <c r="A50">
        <v>49</v>
      </c>
      <c r="B50" t="s">
        <v>112</v>
      </c>
      <c r="C50">
        <v>5.0999999999999996</v>
      </c>
    </row>
    <row r="51" spans="1:3" x14ac:dyDescent="0.3">
      <c r="A51">
        <v>50</v>
      </c>
      <c r="B51" t="s">
        <v>69</v>
      </c>
      <c r="C51">
        <v>4</v>
      </c>
    </row>
    <row r="52" spans="1:3" x14ac:dyDescent="0.3">
      <c r="A52">
        <v>51</v>
      </c>
      <c r="B52" t="s">
        <v>122</v>
      </c>
      <c r="C52">
        <v>3.9</v>
      </c>
    </row>
    <row r="53" spans="1:3" x14ac:dyDescent="0.3">
      <c r="A53">
        <v>52</v>
      </c>
      <c r="B53" t="s">
        <v>113</v>
      </c>
      <c r="C53">
        <v>3.6</v>
      </c>
    </row>
    <row r="54" spans="1:3" x14ac:dyDescent="0.3">
      <c r="A54">
        <v>53</v>
      </c>
      <c r="B54" t="s">
        <v>47</v>
      </c>
      <c r="C54">
        <v>3.3</v>
      </c>
    </row>
    <row r="55" spans="1:3" x14ac:dyDescent="0.3">
      <c r="A55">
        <v>54</v>
      </c>
      <c r="B55" t="s">
        <v>56</v>
      </c>
      <c r="C55">
        <v>2.2000000000000002</v>
      </c>
    </row>
    <row r="56" spans="1:3" x14ac:dyDescent="0.3">
      <c r="A56">
        <v>55</v>
      </c>
      <c r="B56" t="s">
        <v>73</v>
      </c>
      <c r="C56">
        <v>2.1</v>
      </c>
    </row>
    <row r="57" spans="1:3" x14ac:dyDescent="0.3">
      <c r="A57">
        <v>56</v>
      </c>
      <c r="B57" t="s">
        <v>84</v>
      </c>
      <c r="C57">
        <v>2</v>
      </c>
    </row>
    <row r="58" spans="1:3" x14ac:dyDescent="0.3">
      <c r="A58">
        <v>57</v>
      </c>
      <c r="B58" t="s">
        <v>128</v>
      </c>
      <c r="C58">
        <v>2</v>
      </c>
    </row>
    <row r="59" spans="1:3" x14ac:dyDescent="0.3">
      <c r="A59">
        <v>58</v>
      </c>
      <c r="B59" t="s">
        <v>26</v>
      </c>
      <c r="C59">
        <v>1.5</v>
      </c>
    </row>
    <row r="60" spans="1:3" x14ac:dyDescent="0.3">
      <c r="A60">
        <v>59</v>
      </c>
      <c r="B60" t="s">
        <v>93</v>
      </c>
      <c r="C60">
        <v>1</v>
      </c>
    </row>
    <row r="61" spans="1:3" x14ac:dyDescent="0.3">
      <c r="A61">
        <v>60</v>
      </c>
      <c r="B61" t="s">
        <v>108</v>
      </c>
      <c r="C61">
        <v>0.4</v>
      </c>
    </row>
    <row r="62" spans="1:3" x14ac:dyDescent="0.3">
      <c r="A62">
        <v>61</v>
      </c>
      <c r="B62" t="s">
        <v>29</v>
      </c>
      <c r="C62">
        <v>0.3</v>
      </c>
    </row>
    <row r="63" spans="1:3" x14ac:dyDescent="0.3">
      <c r="A63">
        <v>62</v>
      </c>
      <c r="B63" t="s">
        <v>85</v>
      </c>
      <c r="C63">
        <v>0.1</v>
      </c>
    </row>
    <row r="64" spans="1:3" x14ac:dyDescent="0.3">
      <c r="A64">
        <v>63</v>
      </c>
      <c r="B64" t="s">
        <v>27</v>
      </c>
      <c r="C64">
        <v>0</v>
      </c>
    </row>
    <row r="65" spans="1:3" x14ac:dyDescent="0.3">
      <c r="A65">
        <v>64</v>
      </c>
      <c r="B65" t="s">
        <v>25</v>
      </c>
      <c r="C65">
        <v>0</v>
      </c>
    </row>
    <row r="66" spans="1:3" x14ac:dyDescent="0.3">
      <c r="A66">
        <v>65</v>
      </c>
      <c r="B66" t="s">
        <v>20</v>
      </c>
      <c r="C66">
        <v>-0.1</v>
      </c>
    </row>
    <row r="67" spans="1:3" x14ac:dyDescent="0.3">
      <c r="A67">
        <v>66</v>
      </c>
      <c r="B67" t="s">
        <v>116</v>
      </c>
      <c r="C67">
        <v>-0.3</v>
      </c>
    </row>
    <row r="68" spans="1:3" x14ac:dyDescent="0.3">
      <c r="A68">
        <v>67</v>
      </c>
      <c r="B68" t="s">
        <v>106</v>
      </c>
      <c r="C68">
        <v>-0.3</v>
      </c>
    </row>
    <row r="69" spans="1:3" x14ac:dyDescent="0.3">
      <c r="A69">
        <v>68</v>
      </c>
      <c r="B69" t="s">
        <v>74</v>
      </c>
      <c r="C69">
        <v>-0.5</v>
      </c>
    </row>
    <row r="70" spans="1:3" x14ac:dyDescent="0.3">
      <c r="A70">
        <v>69</v>
      </c>
      <c r="B70" t="s">
        <v>33</v>
      </c>
      <c r="C70">
        <v>-0.6</v>
      </c>
    </row>
    <row r="71" spans="1:3" x14ac:dyDescent="0.3">
      <c r="A71">
        <v>70</v>
      </c>
      <c r="B71" t="s">
        <v>68</v>
      </c>
      <c r="C71">
        <v>-0.6</v>
      </c>
    </row>
    <row r="72" spans="1:3" x14ac:dyDescent="0.3">
      <c r="A72">
        <v>71</v>
      </c>
      <c r="B72" t="s">
        <v>40</v>
      </c>
      <c r="C72">
        <v>-0.8</v>
      </c>
    </row>
    <row r="73" spans="1:3" x14ac:dyDescent="0.3">
      <c r="A73">
        <v>72</v>
      </c>
      <c r="B73" t="s">
        <v>57</v>
      </c>
      <c r="C73">
        <v>-0.9</v>
      </c>
    </row>
    <row r="74" spans="1:3" x14ac:dyDescent="0.3">
      <c r="A74">
        <v>73</v>
      </c>
      <c r="B74" t="s">
        <v>97</v>
      </c>
      <c r="C74">
        <v>-1</v>
      </c>
    </row>
    <row r="75" spans="1:3" x14ac:dyDescent="0.3">
      <c r="A75">
        <v>74</v>
      </c>
      <c r="B75" t="s">
        <v>30</v>
      </c>
      <c r="C75">
        <v>-1.1000000000000001</v>
      </c>
    </row>
    <row r="76" spans="1:3" x14ac:dyDescent="0.3">
      <c r="A76">
        <v>75</v>
      </c>
      <c r="B76" t="s">
        <v>39</v>
      </c>
      <c r="C76">
        <v>-1.3</v>
      </c>
    </row>
    <row r="77" spans="1:3" x14ac:dyDescent="0.3">
      <c r="A77">
        <v>76</v>
      </c>
      <c r="B77" t="s">
        <v>109</v>
      </c>
      <c r="C77">
        <v>-1.5</v>
      </c>
    </row>
    <row r="78" spans="1:3" x14ac:dyDescent="0.3">
      <c r="A78">
        <v>77</v>
      </c>
      <c r="B78" t="s">
        <v>53</v>
      </c>
      <c r="C78">
        <v>-1.9</v>
      </c>
    </row>
    <row r="79" spans="1:3" x14ac:dyDescent="0.3">
      <c r="A79">
        <v>78</v>
      </c>
      <c r="B79" t="s">
        <v>101</v>
      </c>
      <c r="C79">
        <v>-2</v>
      </c>
    </row>
    <row r="80" spans="1:3" x14ac:dyDescent="0.3">
      <c r="A80">
        <v>79</v>
      </c>
      <c r="B80" t="s">
        <v>60</v>
      </c>
      <c r="C80">
        <v>-2.1</v>
      </c>
    </row>
    <row r="81" spans="1:3" x14ac:dyDescent="0.3">
      <c r="A81">
        <v>80</v>
      </c>
      <c r="B81" t="s">
        <v>118</v>
      </c>
      <c r="C81">
        <v>-2.2000000000000002</v>
      </c>
    </row>
    <row r="82" spans="1:3" x14ac:dyDescent="0.3">
      <c r="A82">
        <v>81</v>
      </c>
      <c r="B82" t="s">
        <v>91</v>
      </c>
      <c r="C82">
        <v>-2.2000000000000002</v>
      </c>
    </row>
    <row r="83" spans="1:3" x14ac:dyDescent="0.3">
      <c r="A83">
        <v>82</v>
      </c>
      <c r="B83" t="s">
        <v>124</v>
      </c>
      <c r="C83">
        <v>-2.8</v>
      </c>
    </row>
    <row r="84" spans="1:3" x14ac:dyDescent="0.3">
      <c r="A84">
        <v>83</v>
      </c>
      <c r="B84" t="s">
        <v>98</v>
      </c>
      <c r="C84">
        <v>-2.9</v>
      </c>
    </row>
    <row r="85" spans="1:3" x14ac:dyDescent="0.3">
      <c r="A85">
        <v>84</v>
      </c>
      <c r="B85" t="s">
        <v>121</v>
      </c>
      <c r="C85">
        <v>-3</v>
      </c>
    </row>
    <row r="86" spans="1:3" x14ac:dyDescent="0.3">
      <c r="A86">
        <v>85</v>
      </c>
      <c r="B86" t="s">
        <v>88</v>
      </c>
      <c r="C86">
        <v>-3.9</v>
      </c>
    </row>
    <row r="87" spans="1:3" x14ac:dyDescent="0.3">
      <c r="A87">
        <v>86</v>
      </c>
      <c r="B87" t="s">
        <v>66</v>
      </c>
      <c r="C87">
        <v>-3.9</v>
      </c>
    </row>
    <row r="88" spans="1:3" x14ac:dyDescent="0.3">
      <c r="A88">
        <v>87</v>
      </c>
      <c r="B88" t="s">
        <v>90</v>
      </c>
      <c r="C88">
        <v>-4.3</v>
      </c>
    </row>
    <row r="89" spans="1:3" x14ac:dyDescent="0.3">
      <c r="A89">
        <v>88</v>
      </c>
      <c r="B89" t="s">
        <v>83</v>
      </c>
      <c r="C89">
        <v>-4.5</v>
      </c>
    </row>
    <row r="90" spans="1:3" x14ac:dyDescent="0.3">
      <c r="A90">
        <v>89</v>
      </c>
      <c r="B90" t="s">
        <v>77</v>
      </c>
      <c r="C90">
        <v>-5.4</v>
      </c>
    </row>
    <row r="91" spans="1:3" x14ac:dyDescent="0.3">
      <c r="A91">
        <v>90</v>
      </c>
      <c r="B91" t="s">
        <v>79</v>
      </c>
      <c r="C91">
        <v>-5.8</v>
      </c>
    </row>
    <row r="92" spans="1:3" x14ac:dyDescent="0.3">
      <c r="A92">
        <v>91</v>
      </c>
      <c r="B92" t="s">
        <v>65</v>
      </c>
      <c r="C92">
        <v>-6.5</v>
      </c>
    </row>
    <row r="93" spans="1:3" x14ac:dyDescent="0.3">
      <c r="A93">
        <v>92</v>
      </c>
      <c r="B93" t="s">
        <v>17</v>
      </c>
      <c r="C93">
        <v>-7.1</v>
      </c>
    </row>
    <row r="94" spans="1:3" x14ac:dyDescent="0.3">
      <c r="A94">
        <v>93</v>
      </c>
      <c r="B94" t="s">
        <v>105</v>
      </c>
      <c r="C94">
        <v>-7.5</v>
      </c>
    </row>
    <row r="95" spans="1:3" x14ac:dyDescent="0.3">
      <c r="A95">
        <v>94</v>
      </c>
      <c r="B95" t="s">
        <v>99</v>
      </c>
      <c r="C95">
        <v>-8</v>
      </c>
    </row>
    <row r="96" spans="1:3" x14ac:dyDescent="0.3">
      <c r="A96">
        <v>95</v>
      </c>
      <c r="B96" t="s">
        <v>87</v>
      </c>
      <c r="C96">
        <v>-8.3000000000000007</v>
      </c>
    </row>
    <row r="97" spans="1:3" x14ac:dyDescent="0.3">
      <c r="A97">
        <v>96</v>
      </c>
      <c r="B97" t="s">
        <v>95</v>
      </c>
      <c r="C97">
        <v>-9.1</v>
      </c>
    </row>
    <row r="98" spans="1:3" x14ac:dyDescent="0.3">
      <c r="A98">
        <v>97</v>
      </c>
      <c r="B98" t="s">
        <v>76</v>
      </c>
      <c r="C98">
        <v>-9.1</v>
      </c>
    </row>
    <row r="99" spans="1:3" x14ac:dyDescent="0.3">
      <c r="A99">
        <v>98</v>
      </c>
      <c r="B99" t="s">
        <v>96</v>
      </c>
      <c r="C99">
        <v>-9.4</v>
      </c>
    </row>
    <row r="100" spans="1:3" x14ac:dyDescent="0.3">
      <c r="A100">
        <v>99</v>
      </c>
      <c r="B100" t="s">
        <v>102</v>
      </c>
      <c r="C100">
        <v>-9.6</v>
      </c>
    </row>
    <row r="101" spans="1:3" x14ac:dyDescent="0.3">
      <c r="A101">
        <v>100</v>
      </c>
      <c r="B101" t="s">
        <v>55</v>
      </c>
      <c r="C101">
        <v>-9.6999999999999993</v>
      </c>
    </row>
    <row r="102" spans="1:3" x14ac:dyDescent="0.3">
      <c r="A102">
        <v>101</v>
      </c>
      <c r="B102" t="s">
        <v>104</v>
      </c>
      <c r="C102">
        <v>-9.6999999999999993</v>
      </c>
    </row>
    <row r="103" spans="1:3" x14ac:dyDescent="0.3">
      <c r="A103">
        <v>102</v>
      </c>
      <c r="B103" t="s">
        <v>129</v>
      </c>
      <c r="C103">
        <v>-10.6</v>
      </c>
    </row>
    <row r="104" spans="1:3" x14ac:dyDescent="0.3">
      <c r="A104">
        <v>103</v>
      </c>
      <c r="B104" t="s">
        <v>67</v>
      </c>
      <c r="C104">
        <v>-10.7</v>
      </c>
    </row>
    <row r="105" spans="1:3" x14ac:dyDescent="0.3">
      <c r="A105">
        <v>104</v>
      </c>
      <c r="B105" t="s">
        <v>103</v>
      </c>
      <c r="C105">
        <v>-10.9</v>
      </c>
    </row>
    <row r="106" spans="1:3" x14ac:dyDescent="0.3">
      <c r="A106">
        <v>105</v>
      </c>
      <c r="B106" t="s">
        <v>64</v>
      </c>
      <c r="C106">
        <v>-10.9</v>
      </c>
    </row>
    <row r="107" spans="1:3" x14ac:dyDescent="0.3">
      <c r="A107">
        <v>106</v>
      </c>
      <c r="B107" t="s">
        <v>123</v>
      </c>
      <c r="C107">
        <v>-11</v>
      </c>
    </row>
    <row r="108" spans="1:3" x14ac:dyDescent="0.3">
      <c r="A108">
        <v>107</v>
      </c>
      <c r="B108" t="s">
        <v>75</v>
      </c>
      <c r="C108">
        <v>-11.2</v>
      </c>
    </row>
    <row r="109" spans="1:3" x14ac:dyDescent="0.3">
      <c r="A109">
        <v>108</v>
      </c>
      <c r="B109" t="s">
        <v>127</v>
      </c>
      <c r="C109">
        <v>-11.5</v>
      </c>
    </row>
    <row r="110" spans="1:3" x14ac:dyDescent="0.3">
      <c r="A110">
        <v>109</v>
      </c>
      <c r="B110" t="s">
        <v>117</v>
      </c>
      <c r="C110">
        <v>-11.6</v>
      </c>
    </row>
    <row r="111" spans="1:3" x14ac:dyDescent="0.3">
      <c r="A111">
        <v>110</v>
      </c>
      <c r="B111" t="s">
        <v>125</v>
      </c>
      <c r="C111">
        <v>-12.1</v>
      </c>
    </row>
    <row r="112" spans="1:3" x14ac:dyDescent="0.3">
      <c r="A112">
        <v>111</v>
      </c>
      <c r="B112" t="s">
        <v>119</v>
      </c>
      <c r="C112">
        <v>-12.3</v>
      </c>
    </row>
    <row r="113" spans="1:3" x14ac:dyDescent="0.3">
      <c r="A113">
        <v>112</v>
      </c>
      <c r="B113" t="s">
        <v>48</v>
      </c>
      <c r="C113">
        <v>-12.4</v>
      </c>
    </row>
    <row r="114" spans="1:3" x14ac:dyDescent="0.3">
      <c r="A114">
        <v>113</v>
      </c>
      <c r="B114" t="s">
        <v>130</v>
      </c>
      <c r="C114">
        <v>-12.5</v>
      </c>
    </row>
    <row r="115" spans="1:3" x14ac:dyDescent="0.3">
      <c r="A115">
        <v>114</v>
      </c>
      <c r="B115" t="s">
        <v>115</v>
      </c>
      <c r="C115">
        <v>-13.6</v>
      </c>
    </row>
    <row r="116" spans="1:3" x14ac:dyDescent="0.3">
      <c r="A116">
        <v>115</v>
      </c>
      <c r="B116" t="s">
        <v>10</v>
      </c>
      <c r="C116">
        <v>-13.7</v>
      </c>
    </row>
    <row r="117" spans="1:3" x14ac:dyDescent="0.3">
      <c r="A117">
        <v>116</v>
      </c>
      <c r="B117" t="s">
        <v>71</v>
      </c>
      <c r="C117">
        <v>-14.2</v>
      </c>
    </row>
    <row r="118" spans="1:3" x14ac:dyDescent="0.3">
      <c r="A118">
        <v>117</v>
      </c>
      <c r="B118" t="s">
        <v>89</v>
      </c>
      <c r="C118">
        <v>-15</v>
      </c>
    </row>
    <row r="119" spans="1:3" x14ac:dyDescent="0.3">
      <c r="A119">
        <v>118</v>
      </c>
      <c r="B119" t="s">
        <v>49</v>
      </c>
      <c r="C119">
        <v>-15.5</v>
      </c>
    </row>
    <row r="120" spans="1:3" x14ac:dyDescent="0.3">
      <c r="A120">
        <v>119</v>
      </c>
      <c r="B120" t="s">
        <v>54</v>
      </c>
      <c r="C120">
        <v>-16.3</v>
      </c>
    </row>
    <row r="121" spans="1:3" x14ac:dyDescent="0.3">
      <c r="A121">
        <v>120</v>
      </c>
      <c r="B121" t="s">
        <v>126</v>
      </c>
      <c r="C121">
        <v>-17.5</v>
      </c>
    </row>
    <row r="122" spans="1:3" x14ac:dyDescent="0.3">
      <c r="A122">
        <v>121</v>
      </c>
      <c r="B122" t="s">
        <v>61</v>
      </c>
      <c r="C122">
        <v>-18.100000000000001</v>
      </c>
    </row>
    <row r="123" spans="1:3" x14ac:dyDescent="0.3">
      <c r="A123">
        <v>122</v>
      </c>
      <c r="B123" t="s">
        <v>111</v>
      </c>
      <c r="C123">
        <v>-18.8</v>
      </c>
    </row>
    <row r="124" spans="1:3" x14ac:dyDescent="0.3">
      <c r="A124">
        <v>123</v>
      </c>
      <c r="B124" t="s">
        <v>58</v>
      </c>
      <c r="C124">
        <v>-18.8</v>
      </c>
    </row>
    <row r="125" spans="1:3" x14ac:dyDescent="0.3">
      <c r="A125">
        <v>124</v>
      </c>
      <c r="B125" t="s">
        <v>92</v>
      </c>
      <c r="C125">
        <v>-19.3</v>
      </c>
    </row>
    <row r="126" spans="1:3" x14ac:dyDescent="0.3">
      <c r="A126">
        <v>125</v>
      </c>
      <c r="B126" t="s">
        <v>110</v>
      </c>
      <c r="C126">
        <v>-19.8</v>
      </c>
    </row>
    <row r="127" spans="1:3" x14ac:dyDescent="0.3">
      <c r="A127">
        <v>126</v>
      </c>
      <c r="B127" t="s">
        <v>120</v>
      </c>
      <c r="C127">
        <v>-20.5</v>
      </c>
    </row>
    <row r="128" spans="1:3" x14ac:dyDescent="0.3">
      <c r="A128">
        <v>127</v>
      </c>
      <c r="B128" t="s">
        <v>114</v>
      </c>
      <c r="C128">
        <v>-21.4</v>
      </c>
    </row>
    <row r="129" spans="1:3" x14ac:dyDescent="0.3">
      <c r="A129">
        <v>128</v>
      </c>
      <c r="B129" t="s">
        <v>107</v>
      </c>
      <c r="C129">
        <v>-24.6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workbookViewId="0">
      <selection activeCell="M20" sqref="M20"/>
    </sheetView>
  </sheetViews>
  <sheetFormatPr defaultColWidth="9.109375" defaultRowHeight="14.4" x14ac:dyDescent="0.3"/>
  <cols>
    <col min="1" max="1" width="7.6640625" style="2" bestFit="1" customWidth="1"/>
    <col min="2" max="2" width="12" style="7" bestFit="1" customWidth="1"/>
    <col min="3" max="3" width="19.44140625" style="7" bestFit="1" customWidth="1"/>
    <col min="4" max="4" width="17.88671875" style="7" bestFit="1" customWidth="1"/>
    <col min="5" max="5" width="9.5546875" style="7" bestFit="1" customWidth="1"/>
    <col min="6" max="6" width="10" style="7" bestFit="1" customWidth="1"/>
    <col min="7" max="7" width="11.44140625" style="8" bestFit="1" customWidth="1"/>
    <col min="8" max="8" width="12.6640625" style="9" bestFit="1" customWidth="1"/>
    <col min="9" max="9" width="9.109375" style="7"/>
    <col min="10" max="10" width="8.88671875" style="7" bestFit="1" customWidth="1"/>
    <col min="11" max="11" width="7.44140625" style="7" bestFit="1" customWidth="1"/>
    <col min="12" max="12" width="10.5546875" style="7" bestFit="1" customWidth="1"/>
    <col min="13" max="13" width="13.44140625" style="7" bestFit="1" customWidth="1"/>
    <col min="14" max="14" width="6.33203125" style="7" bestFit="1" customWidth="1"/>
    <col min="15" max="15" width="6.5546875" style="7" bestFit="1" customWidth="1"/>
    <col min="16" max="16" width="6.33203125" style="7" bestFit="1" customWidth="1"/>
    <col min="17" max="17" width="5.88671875" style="7" bestFit="1" customWidth="1"/>
    <col min="18" max="16384" width="9.109375" style="7"/>
  </cols>
  <sheetData>
    <row r="1" spans="1:17" x14ac:dyDescent="0.3">
      <c r="A1" s="2" t="s">
        <v>138</v>
      </c>
      <c r="B1" s="2" t="s">
        <v>139</v>
      </c>
      <c r="C1" s="2" t="s">
        <v>140</v>
      </c>
      <c r="D1" s="2" t="s">
        <v>141</v>
      </c>
      <c r="E1" s="2" t="s">
        <v>142</v>
      </c>
      <c r="F1" s="2" t="s">
        <v>143</v>
      </c>
      <c r="G1" s="5" t="s">
        <v>144</v>
      </c>
      <c r="H1" s="6" t="s">
        <v>160</v>
      </c>
      <c r="J1" s="2" t="s">
        <v>242</v>
      </c>
      <c r="K1" s="2" t="s">
        <v>243</v>
      </c>
      <c r="L1" s="2" t="s">
        <v>247</v>
      </c>
      <c r="M1" s="2" t="s">
        <v>248</v>
      </c>
      <c r="N1" s="2" t="s">
        <v>241</v>
      </c>
      <c r="O1" s="2" t="s">
        <v>244</v>
      </c>
      <c r="P1" s="2" t="s">
        <v>245</v>
      </c>
      <c r="Q1" s="2" t="s">
        <v>246</v>
      </c>
    </row>
    <row r="2" spans="1:17" ht="15" customHeight="1" x14ac:dyDescent="0.3">
      <c r="A2" s="3">
        <v>2007</v>
      </c>
      <c r="B2" s="7">
        <v>1</v>
      </c>
      <c r="C2" s="7" t="s">
        <v>158</v>
      </c>
      <c r="D2" s="7" t="s">
        <v>132</v>
      </c>
      <c r="E2" s="7" t="str">
        <f t="shared" ref="E2:E37" si="0">IF(OR(D2="Nashville, TN",D2="Starkville, MS",D2="Oxford, MS",D2="Auburn, AL",D2="Knoxville, TN",D2="Fayetteville, AR",D2="Gainesville, FL",D2="Columbia, SC",D2="Baton Rouge, LA",D2="College Station, TX",D2="Lexington, KY",D2="Columbia, MO",D2="Athens, GA"),"A",IF(D2="Tuscaloosa, AL","H","N"))</f>
        <v>H</v>
      </c>
      <c r="F2" s="7" t="str">
        <f t="shared" ref="F2:F33" si="1">IF(OR(C2="Alabama",C2="Arkansas",C2="Auburn",C2="LSU",C2="Mississippi State",C2="Ole Miss",C2="Texas A&amp;M"),"SECW",IF(OR(C2="Florida",C2="Georgia",C2="Kentucky",C2="Missouri",C2="South Carolina",C2="Tennessee",C2="Vanderbilt"),"SECE","OOC"))</f>
        <v>OOC</v>
      </c>
      <c r="G2" s="8">
        <v>-30</v>
      </c>
      <c r="H2" s="9">
        <f t="shared" ref="H2:H33" si="2">IF(G2&gt;=0,IF(E2="H",0.94,IF(E2="A",1.06,1)),IF(E2="H",1.06,IF(E2="A",0.94,1)))*G2</f>
        <v>-31.8</v>
      </c>
      <c r="J2" s="2">
        <v>2007</v>
      </c>
      <c r="K2" s="9">
        <f>SUMIF(A:A,J2,H:H)</f>
        <v>26.729999999999993</v>
      </c>
      <c r="L2" s="9">
        <f>SUMIFS(H:H,A:A,J2,F:F,"SECW")</f>
        <v>36.622</v>
      </c>
      <c r="M2" s="9">
        <f>SUMIFS(H:H,A:A,J2,F:F,"SECE")</f>
        <v>32.85</v>
      </c>
      <c r="N2" s="9">
        <f>SUMIFS(H:H,A:A,J2,F:F,"OOC")</f>
        <v>-42.742000000000004</v>
      </c>
      <c r="O2" s="9">
        <f>L2+M2</f>
        <v>69.472000000000008</v>
      </c>
      <c r="P2" s="9">
        <f>SUMIFS(H:H,A:A,J2,E:E,"H")</f>
        <v>6.6419999999999941</v>
      </c>
      <c r="Q2" s="9">
        <f>SUMIFS(H:H,A:A,J2,E:E,"A")+SUMIFS(H:H,A:A,J2,E:E,"N")</f>
        <v>20.088000000000001</v>
      </c>
    </row>
    <row r="3" spans="1:17" x14ac:dyDescent="0.3">
      <c r="A3" s="3">
        <v>2007</v>
      </c>
      <c r="B3" s="7">
        <v>2</v>
      </c>
      <c r="C3" s="7" t="s">
        <v>64</v>
      </c>
      <c r="D3" s="7" t="s">
        <v>155</v>
      </c>
      <c r="E3" s="7" t="str">
        <f t="shared" si="0"/>
        <v>A</v>
      </c>
      <c r="F3" s="7" t="str">
        <f t="shared" si="1"/>
        <v>SECE</v>
      </c>
      <c r="G3" s="8">
        <f>IFERROR(VLOOKUP(C3,'2007'!B:C,2,FALSE),"")</f>
        <v>3.5</v>
      </c>
      <c r="H3" s="9">
        <f t="shared" si="2"/>
        <v>3.71</v>
      </c>
      <c r="J3" s="2">
        <v>2008</v>
      </c>
      <c r="K3" s="9">
        <f t="shared" ref="K3:K9" si="3">SUMIF(A:A,J3,H:H)</f>
        <v>-3.4920000000000049</v>
      </c>
      <c r="L3" s="9">
        <f t="shared" ref="L3:L9" si="4">SUMIFS(H:H,A:A,J3,F:F,"SECW")</f>
        <v>18.768000000000001</v>
      </c>
      <c r="M3" s="9">
        <f t="shared" ref="M3:M9" si="5">SUMIFS(H:H,A:A,J3,F:F,"SECE")</f>
        <v>16.536000000000001</v>
      </c>
      <c r="N3" s="9">
        <f t="shared" ref="N3:N9" si="6">SUMIFS(H:H,A:A,J3,F:F,"OOC")</f>
        <v>-38.796000000000006</v>
      </c>
      <c r="O3" s="9">
        <f t="shared" ref="O3:O9" si="7">L3+M3</f>
        <v>35.304000000000002</v>
      </c>
      <c r="P3" s="9">
        <f t="shared" ref="P3:P9" si="8">SUMIFS(H:H,A:A,J3,E:E,"H")</f>
        <v>-42.075999999999993</v>
      </c>
      <c r="Q3" s="9">
        <f t="shared" ref="Q3:Q9" si="9">SUMIFS(H:H,A:A,J3,E:E,"A")+SUMIFS(H:H,A:A,J3,E:E,"N")</f>
        <v>38.583999999999996</v>
      </c>
    </row>
    <row r="4" spans="1:17" x14ac:dyDescent="0.3">
      <c r="A4" s="3">
        <v>2007</v>
      </c>
      <c r="B4" s="7">
        <v>3</v>
      </c>
      <c r="C4" s="7" t="s">
        <v>37</v>
      </c>
      <c r="D4" s="7" t="s">
        <v>132</v>
      </c>
      <c r="E4" s="7" t="str">
        <f t="shared" si="0"/>
        <v>H</v>
      </c>
      <c r="F4" s="7" t="str">
        <f t="shared" si="1"/>
        <v>SECW</v>
      </c>
      <c r="G4" s="8">
        <f>IFERROR(VLOOKUP(C4,'2007'!B:C,2,FALSE),"")</f>
        <v>5</v>
      </c>
      <c r="H4" s="9">
        <f t="shared" si="2"/>
        <v>4.6999999999999993</v>
      </c>
      <c r="J4" s="2">
        <v>2009</v>
      </c>
      <c r="K4" s="9">
        <f t="shared" si="3"/>
        <v>51.89</v>
      </c>
      <c r="L4" s="9">
        <f t="shared" si="4"/>
        <v>50.146000000000001</v>
      </c>
      <c r="M4" s="9">
        <f t="shared" si="5"/>
        <v>29.911999999999999</v>
      </c>
      <c r="N4" s="9">
        <f t="shared" si="6"/>
        <v>-28.167999999999999</v>
      </c>
      <c r="O4" s="9">
        <f t="shared" si="7"/>
        <v>80.057999999999993</v>
      </c>
      <c r="P4" s="9">
        <f t="shared" si="8"/>
        <v>2.2539999999999942</v>
      </c>
      <c r="Q4" s="9">
        <f t="shared" si="9"/>
        <v>49.636000000000003</v>
      </c>
    </row>
    <row r="5" spans="1:17" x14ac:dyDescent="0.3">
      <c r="A5" s="3">
        <v>2007</v>
      </c>
      <c r="B5" s="7">
        <v>4</v>
      </c>
      <c r="C5" s="7" t="s">
        <v>12</v>
      </c>
      <c r="D5" s="7" t="s">
        <v>132</v>
      </c>
      <c r="E5" s="7" t="str">
        <f t="shared" si="0"/>
        <v>H</v>
      </c>
      <c r="F5" s="7" t="str">
        <f t="shared" si="1"/>
        <v>SECE</v>
      </c>
      <c r="G5" s="8">
        <f>IFERROR(VLOOKUP(C5,'2007'!B:C,2,FALSE),"")</f>
        <v>14.4</v>
      </c>
      <c r="H5" s="9">
        <f t="shared" si="2"/>
        <v>13.536</v>
      </c>
      <c r="J5" s="2">
        <v>2010</v>
      </c>
      <c r="K5" s="9">
        <f t="shared" si="3"/>
        <v>64.89800000000001</v>
      </c>
      <c r="L5" s="9">
        <f t="shared" si="4"/>
        <v>71.385999999999996</v>
      </c>
      <c r="M5" s="9">
        <f t="shared" si="5"/>
        <v>32.566000000000003</v>
      </c>
      <c r="N5" s="9">
        <f t="shared" si="6"/>
        <v>-39.054000000000002</v>
      </c>
      <c r="O5" s="9">
        <f t="shared" si="7"/>
        <v>103.952</v>
      </c>
      <c r="P5" s="9">
        <f t="shared" si="8"/>
        <v>6.4419999999999966</v>
      </c>
      <c r="Q5" s="9">
        <f t="shared" si="9"/>
        <v>58.45600000000001</v>
      </c>
    </row>
    <row r="6" spans="1:17" x14ac:dyDescent="0.3">
      <c r="A6" s="3">
        <v>2007</v>
      </c>
      <c r="B6" s="7">
        <v>5</v>
      </c>
      <c r="C6" s="7" t="s">
        <v>45</v>
      </c>
      <c r="D6" s="7" t="s">
        <v>156</v>
      </c>
      <c r="E6" s="7" t="str">
        <f t="shared" si="0"/>
        <v>N</v>
      </c>
      <c r="F6" s="7" t="str">
        <f t="shared" si="1"/>
        <v>OOC</v>
      </c>
      <c r="G6" s="8">
        <f>IFERROR(VLOOKUP(C6,'2007'!B:C,2,FALSE),"")</f>
        <v>5.7</v>
      </c>
      <c r="H6" s="9">
        <f t="shared" si="2"/>
        <v>5.7</v>
      </c>
      <c r="J6" s="2">
        <v>2011</v>
      </c>
      <c r="K6" s="9">
        <f t="shared" si="3"/>
        <v>41.541999999999994</v>
      </c>
      <c r="L6" s="9">
        <f t="shared" si="4"/>
        <v>44.079999999999991</v>
      </c>
      <c r="M6" s="9">
        <f t="shared" si="5"/>
        <v>24.173999999999999</v>
      </c>
      <c r="N6" s="9">
        <f t="shared" si="6"/>
        <v>-26.712</v>
      </c>
      <c r="O6" s="9">
        <f t="shared" si="7"/>
        <v>68.253999999999991</v>
      </c>
      <c r="P6" s="9">
        <f t="shared" si="8"/>
        <v>12.893999999999995</v>
      </c>
      <c r="Q6" s="9">
        <f t="shared" si="9"/>
        <v>28.648000000000003</v>
      </c>
    </row>
    <row r="7" spans="1:17" x14ac:dyDescent="0.3">
      <c r="A7" s="3">
        <v>2007</v>
      </c>
      <c r="B7" s="7">
        <v>6</v>
      </c>
      <c r="C7" s="7" t="s">
        <v>79</v>
      </c>
      <c r="D7" s="7" t="s">
        <v>132</v>
      </c>
      <c r="E7" s="7" t="str">
        <f t="shared" si="0"/>
        <v>H</v>
      </c>
      <c r="F7" s="7" t="str">
        <f t="shared" si="1"/>
        <v>OOC</v>
      </c>
      <c r="G7" s="8">
        <f>IFERROR(VLOOKUP(C7,'2007'!B:C,2,FALSE),"")</f>
        <v>-4.9000000000000004</v>
      </c>
      <c r="H7" s="9">
        <f t="shared" si="2"/>
        <v>-5.1940000000000008</v>
      </c>
      <c r="J7" s="2">
        <v>2012</v>
      </c>
      <c r="K7" s="9">
        <f t="shared" si="3"/>
        <v>43.399999999999991</v>
      </c>
      <c r="L7" s="9">
        <f t="shared" si="4"/>
        <v>61.361999999999995</v>
      </c>
      <c r="M7" s="9">
        <f t="shared" si="5"/>
        <v>15.794</v>
      </c>
      <c r="N7" s="9">
        <f t="shared" si="6"/>
        <v>-33.756</v>
      </c>
      <c r="O7" s="9">
        <f t="shared" si="7"/>
        <v>77.155999999999992</v>
      </c>
      <c r="P7" s="9">
        <f t="shared" si="8"/>
        <v>-7.9620000000000068</v>
      </c>
      <c r="Q7" s="9">
        <f t="shared" si="9"/>
        <v>51.362000000000002</v>
      </c>
    </row>
    <row r="8" spans="1:17" x14ac:dyDescent="0.3">
      <c r="A8" s="3">
        <v>2007</v>
      </c>
      <c r="B8" s="7">
        <v>7</v>
      </c>
      <c r="C8" s="7" t="s">
        <v>78</v>
      </c>
      <c r="D8" s="7" t="s">
        <v>137</v>
      </c>
      <c r="E8" s="7" t="str">
        <f t="shared" si="0"/>
        <v>A</v>
      </c>
      <c r="F8" s="7" t="str">
        <f t="shared" si="1"/>
        <v>SECW</v>
      </c>
      <c r="G8" s="8">
        <f>IFERROR(VLOOKUP(C8,'2007'!B:C,2,FALSE),"")</f>
        <v>-3.3</v>
      </c>
      <c r="H8" s="9">
        <f t="shared" si="2"/>
        <v>-3.1019999999999999</v>
      </c>
      <c r="J8" s="2">
        <v>2013</v>
      </c>
      <c r="K8" s="9">
        <f t="shared" si="3"/>
        <v>30.631999999999991</v>
      </c>
      <c r="L8" s="9">
        <f t="shared" si="4"/>
        <v>74.926000000000002</v>
      </c>
      <c r="M8" s="9">
        <f t="shared" si="5"/>
        <v>2.9139999999999997</v>
      </c>
      <c r="N8" s="9">
        <f t="shared" si="6"/>
        <v>-47.208000000000006</v>
      </c>
      <c r="O8" s="9">
        <f t="shared" si="7"/>
        <v>77.84</v>
      </c>
      <c r="P8" s="9">
        <f t="shared" si="8"/>
        <v>-32.384000000000007</v>
      </c>
      <c r="Q8" s="9">
        <f t="shared" si="9"/>
        <v>63.016000000000005</v>
      </c>
    </row>
    <row r="9" spans="1:17" x14ac:dyDescent="0.3">
      <c r="A9" s="3">
        <v>2007</v>
      </c>
      <c r="B9" s="7">
        <v>8</v>
      </c>
      <c r="C9" s="7" t="s">
        <v>14</v>
      </c>
      <c r="D9" s="7" t="s">
        <v>132</v>
      </c>
      <c r="E9" s="7" t="str">
        <f t="shared" si="0"/>
        <v>H</v>
      </c>
      <c r="F9" s="7" t="str">
        <f t="shared" si="1"/>
        <v>SECE</v>
      </c>
      <c r="G9" s="8">
        <f>IFERROR(VLOOKUP(C9,'2007'!B:C,2,FALSE),"")</f>
        <v>16.600000000000001</v>
      </c>
      <c r="H9" s="9">
        <f t="shared" si="2"/>
        <v>15.604000000000001</v>
      </c>
      <c r="J9" s="2">
        <v>2014</v>
      </c>
      <c r="K9" s="9">
        <f t="shared" si="3"/>
        <v>96.216000000000022</v>
      </c>
      <c r="L9" s="9">
        <f t="shared" si="4"/>
        <v>115.048</v>
      </c>
      <c r="M9" s="9">
        <f t="shared" si="5"/>
        <v>25.956</v>
      </c>
      <c r="N9" s="9">
        <f t="shared" si="6"/>
        <v>-44.788000000000004</v>
      </c>
      <c r="O9" s="9">
        <f t="shared" si="7"/>
        <v>141.00399999999999</v>
      </c>
      <c r="P9" s="9">
        <f t="shared" si="8"/>
        <v>6.8079999999999998</v>
      </c>
      <c r="Q9" s="9">
        <f t="shared" si="9"/>
        <v>89.408000000000015</v>
      </c>
    </row>
    <row r="10" spans="1:17" x14ac:dyDescent="0.3">
      <c r="A10" s="3">
        <v>2007</v>
      </c>
      <c r="B10" s="7">
        <v>9</v>
      </c>
      <c r="C10" s="7" t="s">
        <v>4</v>
      </c>
      <c r="D10" s="7" t="s">
        <v>132</v>
      </c>
      <c r="E10" s="7" t="str">
        <f t="shared" si="0"/>
        <v>H</v>
      </c>
      <c r="F10" s="7" t="str">
        <f t="shared" si="1"/>
        <v>SECW</v>
      </c>
      <c r="G10" s="8">
        <f>IFERROR(VLOOKUP(C10,'2007'!B:C,2,FALSE),"")</f>
        <v>22.6</v>
      </c>
      <c r="H10" s="9">
        <f t="shared" si="2"/>
        <v>21.244</v>
      </c>
      <c r="J10" s="10"/>
      <c r="K10" s="11"/>
      <c r="L10" s="11"/>
      <c r="M10" s="11"/>
      <c r="N10" s="11"/>
      <c r="O10" s="11"/>
      <c r="P10" s="11"/>
      <c r="Q10" s="11"/>
    </row>
    <row r="11" spans="1:17" x14ac:dyDescent="0.3">
      <c r="A11" s="3">
        <v>2007</v>
      </c>
      <c r="B11" s="7">
        <v>10</v>
      </c>
      <c r="C11" s="7" t="s">
        <v>52</v>
      </c>
      <c r="D11" s="7" t="s">
        <v>147</v>
      </c>
      <c r="E11" s="7" t="str">
        <f t="shared" si="0"/>
        <v>A</v>
      </c>
      <c r="F11" s="7" t="str">
        <f t="shared" si="1"/>
        <v>SECW</v>
      </c>
      <c r="G11" s="8">
        <f>IFERROR(VLOOKUP(C11,'2007'!B:C,2,FALSE),"")</f>
        <v>3.2</v>
      </c>
      <c r="H11" s="9">
        <f t="shared" si="2"/>
        <v>3.3920000000000003</v>
      </c>
      <c r="J11" s="2" t="s">
        <v>249</v>
      </c>
      <c r="K11" s="9">
        <f>MIN(K2:K9)</f>
        <v>-3.4920000000000049</v>
      </c>
      <c r="L11" s="9">
        <f t="shared" ref="L11:Q11" si="10">MIN(L2:L9)</f>
        <v>18.768000000000001</v>
      </c>
      <c r="M11" s="9">
        <f t="shared" si="10"/>
        <v>2.9139999999999997</v>
      </c>
      <c r="N11" s="9">
        <f t="shared" si="10"/>
        <v>-47.208000000000006</v>
      </c>
      <c r="O11" s="9">
        <f t="shared" si="10"/>
        <v>35.304000000000002</v>
      </c>
      <c r="P11" s="9">
        <f t="shared" si="10"/>
        <v>-42.075999999999993</v>
      </c>
      <c r="Q11" s="9">
        <f t="shared" si="10"/>
        <v>20.088000000000001</v>
      </c>
    </row>
    <row r="12" spans="1:17" x14ac:dyDescent="0.3">
      <c r="A12" s="3">
        <v>2007</v>
      </c>
      <c r="B12" s="7">
        <v>11</v>
      </c>
      <c r="C12" s="7" t="s">
        <v>99</v>
      </c>
      <c r="D12" s="7" t="s">
        <v>132</v>
      </c>
      <c r="E12" s="7" t="str">
        <f t="shared" si="0"/>
        <v>H</v>
      </c>
      <c r="F12" s="7" t="str">
        <f t="shared" si="1"/>
        <v>OOC</v>
      </c>
      <c r="G12" s="8">
        <f>IFERROR(VLOOKUP(C12,'2007'!B:C,2,FALSE),"")</f>
        <v>-10.8</v>
      </c>
      <c r="H12" s="9">
        <f t="shared" si="2"/>
        <v>-11.448000000000002</v>
      </c>
      <c r="J12" s="2" t="s">
        <v>250</v>
      </c>
      <c r="K12" s="9">
        <f>MAX(K2:K9)</f>
        <v>96.216000000000022</v>
      </c>
      <c r="L12" s="9">
        <f t="shared" ref="L12:Q12" si="11">MAX(L2:L9)</f>
        <v>115.048</v>
      </c>
      <c r="M12" s="9">
        <f t="shared" si="11"/>
        <v>32.85</v>
      </c>
      <c r="N12" s="9">
        <f t="shared" si="11"/>
        <v>-26.712</v>
      </c>
      <c r="O12" s="9">
        <f t="shared" si="11"/>
        <v>141.00399999999999</v>
      </c>
      <c r="P12" s="9">
        <f t="shared" si="11"/>
        <v>12.893999999999995</v>
      </c>
      <c r="Q12" s="9">
        <f t="shared" si="11"/>
        <v>89.408000000000015</v>
      </c>
    </row>
    <row r="13" spans="1:17" x14ac:dyDescent="0.3">
      <c r="A13" s="3">
        <v>2007</v>
      </c>
      <c r="B13" s="7">
        <v>12</v>
      </c>
      <c r="C13" s="7" t="s">
        <v>21</v>
      </c>
      <c r="D13" s="7" t="s">
        <v>148</v>
      </c>
      <c r="E13" s="7" t="str">
        <f t="shared" si="0"/>
        <v>A</v>
      </c>
      <c r="F13" s="7" t="str">
        <f t="shared" si="1"/>
        <v>SECW</v>
      </c>
      <c r="G13" s="8">
        <f>IFERROR(VLOOKUP(C13,'2007'!B:C,2,FALSE),"")</f>
        <v>9.8000000000000007</v>
      </c>
      <c r="H13" s="9">
        <f t="shared" si="2"/>
        <v>10.388000000000002</v>
      </c>
      <c r="J13" s="2" t="s">
        <v>251</v>
      </c>
      <c r="K13" s="9">
        <f>AVERAGE(K2:K9)</f>
        <v>43.977000000000004</v>
      </c>
      <c r="L13" s="9">
        <f t="shared" ref="L13:Q13" si="12">AVERAGE(L2:L9)</f>
        <v>59.042249999999996</v>
      </c>
      <c r="M13" s="9">
        <f t="shared" si="12"/>
        <v>22.58775</v>
      </c>
      <c r="N13" s="9">
        <f t="shared" si="12"/>
        <v>-37.653000000000006</v>
      </c>
      <c r="O13" s="9">
        <f t="shared" si="12"/>
        <v>81.63</v>
      </c>
      <c r="P13" s="9">
        <f t="shared" si="12"/>
        <v>-5.9227500000000033</v>
      </c>
      <c r="Q13" s="9">
        <f t="shared" si="12"/>
        <v>49.899750000000004</v>
      </c>
    </row>
    <row r="14" spans="1:17" ht="15" customHeight="1" x14ac:dyDescent="0.3">
      <c r="A14" s="4">
        <v>2008</v>
      </c>
      <c r="B14" s="12">
        <v>1</v>
      </c>
      <c r="C14" s="13" t="s">
        <v>23</v>
      </c>
      <c r="D14" s="12" t="s">
        <v>131</v>
      </c>
      <c r="E14" s="12" t="str">
        <f t="shared" si="0"/>
        <v>N</v>
      </c>
      <c r="F14" s="12" t="str">
        <f t="shared" si="1"/>
        <v>OOC</v>
      </c>
      <c r="G14" s="14">
        <f>IFERROR(VLOOKUP(C14,'2008'!B:C,2,FALSE),"")</f>
        <v>5.3</v>
      </c>
      <c r="H14" s="15">
        <f t="shared" si="2"/>
        <v>5.3</v>
      </c>
      <c r="J14" s="2" t="s">
        <v>252</v>
      </c>
      <c r="K14" s="9">
        <f>_xlfn.STDEV.S(K2:K9)</f>
        <v>29.189854108185308</v>
      </c>
      <c r="L14" s="9">
        <f t="shared" ref="L14:Q14" si="13">_xlfn.STDEV.S(L2:L9)</f>
        <v>29.214433721071135</v>
      </c>
      <c r="M14" s="9">
        <f t="shared" si="13"/>
        <v>10.297158689241833</v>
      </c>
      <c r="N14" s="9">
        <f t="shared" si="13"/>
        <v>7.5235889612034406</v>
      </c>
      <c r="O14" s="9">
        <f t="shared" si="13"/>
        <v>30.550258675547379</v>
      </c>
      <c r="P14" s="9">
        <f t="shared" si="13"/>
        <v>20.372162657831467</v>
      </c>
      <c r="Q14" s="9">
        <f t="shared" si="13"/>
        <v>21.635877939531046</v>
      </c>
    </row>
    <row r="15" spans="1:17" x14ac:dyDescent="0.3">
      <c r="A15" s="4">
        <v>2008</v>
      </c>
      <c r="B15" s="12">
        <v>2</v>
      </c>
      <c r="C15" s="12" t="s">
        <v>105</v>
      </c>
      <c r="D15" s="12" t="s">
        <v>132</v>
      </c>
      <c r="E15" s="12" t="str">
        <f t="shared" si="0"/>
        <v>H</v>
      </c>
      <c r="F15" s="12" t="str">
        <f t="shared" si="1"/>
        <v>OOC</v>
      </c>
      <c r="G15" s="14">
        <f>IFERROR(VLOOKUP(C15,'2008'!B:C,2,FALSE),"")</f>
        <v>-9.9</v>
      </c>
      <c r="H15" s="15">
        <f t="shared" si="2"/>
        <v>-10.494000000000002</v>
      </c>
    </row>
    <row r="16" spans="1:17" x14ac:dyDescent="0.3">
      <c r="A16" s="4">
        <v>2008</v>
      </c>
      <c r="B16" s="12">
        <v>3</v>
      </c>
      <c r="C16" s="12" t="s">
        <v>122</v>
      </c>
      <c r="D16" s="12" t="s">
        <v>132</v>
      </c>
      <c r="E16" s="12" t="str">
        <f t="shared" si="0"/>
        <v>H</v>
      </c>
      <c r="F16" s="12" t="str">
        <f t="shared" si="1"/>
        <v>OOC</v>
      </c>
      <c r="G16" s="14">
        <f>IFERROR(VLOOKUP(C16,'2008'!B:C,2,FALSE),"")</f>
        <v>-21.1</v>
      </c>
      <c r="H16" s="15">
        <f t="shared" si="2"/>
        <v>-22.366000000000003</v>
      </c>
    </row>
    <row r="17" spans="1:8" x14ac:dyDescent="0.3">
      <c r="A17" s="4">
        <v>2008</v>
      </c>
      <c r="B17" s="12">
        <v>4</v>
      </c>
      <c r="C17" s="12" t="s">
        <v>37</v>
      </c>
      <c r="D17" s="12" t="s">
        <v>136</v>
      </c>
      <c r="E17" s="12" t="str">
        <f t="shared" si="0"/>
        <v>A</v>
      </c>
      <c r="F17" s="12" t="str">
        <f t="shared" si="1"/>
        <v>SECW</v>
      </c>
      <c r="G17" s="14">
        <f>IFERROR(VLOOKUP(C17,'2008'!B:C,2,FALSE),"")</f>
        <v>4.8</v>
      </c>
      <c r="H17" s="15">
        <f t="shared" si="2"/>
        <v>5.0880000000000001</v>
      </c>
    </row>
    <row r="18" spans="1:8" x14ac:dyDescent="0.3">
      <c r="A18" s="4">
        <v>2008</v>
      </c>
      <c r="B18" s="12">
        <v>5</v>
      </c>
      <c r="C18" s="12" t="s">
        <v>12</v>
      </c>
      <c r="D18" s="12" t="s">
        <v>154</v>
      </c>
      <c r="E18" s="12" t="str">
        <f t="shared" si="0"/>
        <v>A</v>
      </c>
      <c r="F18" s="12" t="str">
        <f t="shared" si="1"/>
        <v>SECE</v>
      </c>
      <c r="G18" s="14">
        <f>IFERROR(VLOOKUP(C18,'2008'!B:C,2,FALSE),"")</f>
        <v>10.9</v>
      </c>
      <c r="H18" s="15">
        <f t="shared" si="2"/>
        <v>11.554</v>
      </c>
    </row>
    <row r="19" spans="1:8" x14ac:dyDescent="0.3">
      <c r="A19" s="4">
        <v>2008</v>
      </c>
      <c r="B19" s="12">
        <v>6</v>
      </c>
      <c r="C19" s="12" t="s">
        <v>26</v>
      </c>
      <c r="D19" s="12" t="s">
        <v>132</v>
      </c>
      <c r="E19" s="12" t="str">
        <f t="shared" si="0"/>
        <v>H</v>
      </c>
      <c r="F19" s="12" t="str">
        <f t="shared" si="1"/>
        <v>SECE</v>
      </c>
      <c r="G19" s="14">
        <f>IFERROR(VLOOKUP(C19,'2008'!B:C,2,FALSE),"")</f>
        <v>-1.1000000000000001</v>
      </c>
      <c r="H19" s="15">
        <f t="shared" si="2"/>
        <v>-1.1660000000000001</v>
      </c>
    </row>
    <row r="20" spans="1:8" x14ac:dyDescent="0.3">
      <c r="A20" s="4">
        <v>2008</v>
      </c>
      <c r="B20" s="12">
        <v>7</v>
      </c>
      <c r="C20" s="12" t="s">
        <v>78</v>
      </c>
      <c r="D20" s="12" t="s">
        <v>132</v>
      </c>
      <c r="E20" s="12" t="str">
        <f t="shared" si="0"/>
        <v>H</v>
      </c>
      <c r="F20" s="12" t="str">
        <f t="shared" si="1"/>
        <v>SECW</v>
      </c>
      <c r="G20" s="14">
        <f>IFERROR(VLOOKUP(C20,'2008'!B:C,2,FALSE),"")</f>
        <v>13.2</v>
      </c>
      <c r="H20" s="15">
        <f t="shared" si="2"/>
        <v>12.407999999999999</v>
      </c>
    </row>
    <row r="21" spans="1:8" x14ac:dyDescent="0.3">
      <c r="A21" s="4">
        <v>2008</v>
      </c>
      <c r="B21" s="12">
        <v>8</v>
      </c>
      <c r="C21" s="12" t="s">
        <v>14</v>
      </c>
      <c r="D21" s="12" t="s">
        <v>135</v>
      </c>
      <c r="E21" s="12" t="str">
        <f t="shared" si="0"/>
        <v>A</v>
      </c>
      <c r="F21" s="12" t="str">
        <f t="shared" si="1"/>
        <v>SECE</v>
      </c>
      <c r="G21" s="14">
        <f>IFERROR(VLOOKUP(C21,'2008'!B:C,2,FALSE),"")</f>
        <v>5.8</v>
      </c>
      <c r="H21" s="15">
        <f t="shared" si="2"/>
        <v>6.1479999999999997</v>
      </c>
    </row>
    <row r="22" spans="1:8" x14ac:dyDescent="0.3">
      <c r="A22" s="4">
        <v>2008</v>
      </c>
      <c r="B22" s="12">
        <v>9</v>
      </c>
      <c r="C22" s="12" t="s">
        <v>93</v>
      </c>
      <c r="D22" s="12" t="s">
        <v>132</v>
      </c>
      <c r="E22" s="12" t="str">
        <f t="shared" si="0"/>
        <v>H</v>
      </c>
      <c r="F22" s="12" t="str">
        <f t="shared" si="1"/>
        <v>OOC</v>
      </c>
      <c r="G22" s="14">
        <f>IFERROR(VLOOKUP(C22,'2008'!B:C,2,FALSE),"")</f>
        <v>-10.6</v>
      </c>
      <c r="H22" s="15">
        <f t="shared" si="2"/>
        <v>-11.236000000000001</v>
      </c>
    </row>
    <row r="23" spans="1:8" x14ac:dyDescent="0.3">
      <c r="A23" s="4">
        <v>2008</v>
      </c>
      <c r="B23" s="12">
        <v>10</v>
      </c>
      <c r="C23" s="12" t="s">
        <v>4</v>
      </c>
      <c r="D23" s="12" t="s">
        <v>134</v>
      </c>
      <c r="E23" s="12" t="str">
        <f t="shared" si="0"/>
        <v>A</v>
      </c>
      <c r="F23" s="12" t="str">
        <f t="shared" si="1"/>
        <v>SECW</v>
      </c>
      <c r="G23" s="14">
        <f>IFERROR(VLOOKUP(C23,'2008'!B:C,2,FALSE),"")</f>
        <v>9.9</v>
      </c>
      <c r="H23" s="15">
        <f t="shared" si="2"/>
        <v>10.494000000000002</v>
      </c>
    </row>
    <row r="24" spans="1:8" x14ac:dyDescent="0.3">
      <c r="A24" s="4">
        <v>2008</v>
      </c>
      <c r="B24" s="12">
        <v>11</v>
      </c>
      <c r="C24" s="12" t="s">
        <v>52</v>
      </c>
      <c r="D24" s="12" t="s">
        <v>132</v>
      </c>
      <c r="E24" s="12" t="str">
        <f t="shared" si="0"/>
        <v>H</v>
      </c>
      <c r="F24" s="12" t="str">
        <f t="shared" si="1"/>
        <v>SECW</v>
      </c>
      <c r="G24" s="14">
        <f>IFERROR(VLOOKUP(C24,'2008'!B:C,2,FALSE),"")</f>
        <v>-7.1</v>
      </c>
      <c r="H24" s="15">
        <f t="shared" si="2"/>
        <v>-7.5259999999999998</v>
      </c>
    </row>
    <row r="25" spans="1:8" x14ac:dyDescent="0.3">
      <c r="A25" s="4">
        <v>2008</v>
      </c>
      <c r="B25" s="12">
        <v>12</v>
      </c>
      <c r="C25" s="12" t="s">
        <v>21</v>
      </c>
      <c r="D25" s="12" t="s">
        <v>132</v>
      </c>
      <c r="E25" s="12" t="str">
        <f t="shared" si="0"/>
        <v>H</v>
      </c>
      <c r="F25" s="12" t="str">
        <f t="shared" si="1"/>
        <v>SECW</v>
      </c>
      <c r="G25" s="14">
        <f>IFERROR(VLOOKUP(C25,'2008'!B:C,2,FALSE),"")</f>
        <v>-1.6</v>
      </c>
      <c r="H25" s="15">
        <f t="shared" si="2"/>
        <v>-1.6960000000000002</v>
      </c>
    </row>
    <row r="26" spans="1:8" ht="15" customHeight="1" x14ac:dyDescent="0.3">
      <c r="A26" s="3">
        <v>2009</v>
      </c>
      <c r="B26" s="7">
        <v>1</v>
      </c>
      <c r="C26" s="16" t="s">
        <v>13</v>
      </c>
      <c r="D26" s="7" t="s">
        <v>131</v>
      </c>
      <c r="E26" s="7" t="str">
        <f t="shared" si="0"/>
        <v>N</v>
      </c>
      <c r="F26" s="7" t="str">
        <f t="shared" si="1"/>
        <v>OOC</v>
      </c>
      <c r="G26" s="8">
        <f>IFERROR(VLOOKUP(C26,'2009'!B:C,2,FALSE),"")</f>
        <v>22.5</v>
      </c>
      <c r="H26" s="9">
        <f t="shared" si="2"/>
        <v>22.5</v>
      </c>
    </row>
    <row r="27" spans="1:8" x14ac:dyDescent="0.3">
      <c r="A27" s="3">
        <v>2009</v>
      </c>
      <c r="B27" s="7">
        <v>2</v>
      </c>
      <c r="C27" s="7" t="s">
        <v>119</v>
      </c>
      <c r="D27" s="7" t="s">
        <v>132</v>
      </c>
      <c r="E27" s="7" t="str">
        <f t="shared" si="0"/>
        <v>H</v>
      </c>
      <c r="F27" s="7" t="str">
        <f t="shared" si="1"/>
        <v>OOC</v>
      </c>
      <c r="G27" s="8">
        <f>IFERROR(VLOOKUP(C27,'2009'!B:C,2,FALSE),"")</f>
        <v>-8.6</v>
      </c>
      <c r="H27" s="9">
        <f t="shared" si="2"/>
        <v>-9.1159999999999997</v>
      </c>
    </row>
    <row r="28" spans="1:8" x14ac:dyDescent="0.3">
      <c r="A28" s="3">
        <v>2009</v>
      </c>
      <c r="B28" s="7">
        <v>3</v>
      </c>
      <c r="C28" s="7" t="s">
        <v>120</v>
      </c>
      <c r="D28" s="7" t="s">
        <v>132</v>
      </c>
      <c r="E28" s="7" t="str">
        <f t="shared" si="0"/>
        <v>H</v>
      </c>
      <c r="F28" s="7" t="str">
        <f t="shared" si="1"/>
        <v>OOC</v>
      </c>
      <c r="G28" s="8">
        <f>IFERROR(VLOOKUP(C28,'2009'!B:C,2,FALSE),"")</f>
        <v>-9.1999999999999993</v>
      </c>
      <c r="H28" s="9">
        <f t="shared" si="2"/>
        <v>-9.7519999999999989</v>
      </c>
    </row>
    <row r="29" spans="1:8" x14ac:dyDescent="0.3">
      <c r="A29" s="3">
        <v>2009</v>
      </c>
      <c r="B29" s="7">
        <v>4</v>
      </c>
      <c r="C29" s="7" t="s">
        <v>37</v>
      </c>
      <c r="D29" s="7" t="s">
        <v>132</v>
      </c>
      <c r="E29" s="7" t="str">
        <f t="shared" si="0"/>
        <v>H</v>
      </c>
      <c r="F29" s="7" t="str">
        <f t="shared" si="1"/>
        <v>SECW</v>
      </c>
      <c r="G29" s="8">
        <f>IFERROR(VLOOKUP(C29,'2009'!B:C,2,FALSE),"")</f>
        <v>12.7</v>
      </c>
      <c r="H29" s="9">
        <f t="shared" si="2"/>
        <v>11.937999999999999</v>
      </c>
    </row>
    <row r="30" spans="1:8" x14ac:dyDescent="0.3">
      <c r="A30" s="3">
        <v>2009</v>
      </c>
      <c r="B30" s="7">
        <v>5</v>
      </c>
      <c r="C30" s="7" t="s">
        <v>26</v>
      </c>
      <c r="D30" s="7" t="s">
        <v>146</v>
      </c>
      <c r="E30" s="7" t="str">
        <f t="shared" si="0"/>
        <v>A</v>
      </c>
      <c r="F30" s="7" t="str">
        <f t="shared" si="1"/>
        <v>SECE</v>
      </c>
      <c r="G30" s="8">
        <f>IFERROR(VLOOKUP(C30,'2009'!B:C,2,FALSE),"")</f>
        <v>3.3</v>
      </c>
      <c r="H30" s="9">
        <f t="shared" si="2"/>
        <v>3.4979999999999998</v>
      </c>
    </row>
    <row r="31" spans="1:8" x14ac:dyDescent="0.3">
      <c r="A31" s="3">
        <v>2009</v>
      </c>
      <c r="B31" s="7">
        <v>6</v>
      </c>
      <c r="C31" s="7" t="s">
        <v>78</v>
      </c>
      <c r="D31" s="7" t="s">
        <v>137</v>
      </c>
      <c r="E31" s="7" t="str">
        <f t="shared" si="0"/>
        <v>A</v>
      </c>
      <c r="F31" s="7" t="str">
        <f t="shared" si="1"/>
        <v>SECW</v>
      </c>
      <c r="G31" s="8">
        <f>IFERROR(VLOOKUP(C31,'2009'!B:C,2,FALSE),"")</f>
        <v>6.1</v>
      </c>
      <c r="H31" s="9">
        <f t="shared" si="2"/>
        <v>6.4660000000000002</v>
      </c>
    </row>
    <row r="32" spans="1:8" x14ac:dyDescent="0.3">
      <c r="A32" s="3">
        <v>2009</v>
      </c>
      <c r="B32" s="7">
        <v>7</v>
      </c>
      <c r="C32" s="7" t="s">
        <v>34</v>
      </c>
      <c r="D32" s="7" t="s">
        <v>132</v>
      </c>
      <c r="E32" s="7" t="str">
        <f t="shared" si="0"/>
        <v>H</v>
      </c>
      <c r="F32" s="7" t="str">
        <f t="shared" si="1"/>
        <v>SECE</v>
      </c>
      <c r="G32" s="8">
        <f>IFERROR(VLOOKUP(C32,'2009'!B:C,2,FALSE),"")</f>
        <v>12.9</v>
      </c>
      <c r="H32" s="9">
        <f t="shared" si="2"/>
        <v>12.125999999999999</v>
      </c>
    </row>
    <row r="33" spans="1:8" x14ac:dyDescent="0.3">
      <c r="A33" s="3">
        <v>2009</v>
      </c>
      <c r="B33" s="7">
        <v>8</v>
      </c>
      <c r="C33" s="7" t="s">
        <v>14</v>
      </c>
      <c r="D33" s="7" t="s">
        <v>132</v>
      </c>
      <c r="E33" s="7" t="str">
        <f t="shared" si="0"/>
        <v>H</v>
      </c>
      <c r="F33" s="7" t="str">
        <f t="shared" si="1"/>
        <v>SECE</v>
      </c>
      <c r="G33" s="8">
        <f>IFERROR(VLOOKUP(C33,'2009'!B:C,2,FALSE),"")</f>
        <v>15.2</v>
      </c>
      <c r="H33" s="9">
        <f t="shared" si="2"/>
        <v>14.287999999999998</v>
      </c>
    </row>
    <row r="34" spans="1:8" x14ac:dyDescent="0.3">
      <c r="A34" s="3">
        <v>2009</v>
      </c>
      <c r="B34" s="7">
        <v>9</v>
      </c>
      <c r="C34" s="7" t="s">
        <v>4</v>
      </c>
      <c r="D34" s="7" t="s">
        <v>132</v>
      </c>
      <c r="E34" s="7" t="str">
        <f t="shared" si="0"/>
        <v>H</v>
      </c>
      <c r="F34" s="7" t="str">
        <f t="shared" ref="F34:F65" si="14">IF(OR(C34="Alabama",C34="Arkansas",C34="Auburn",C34="LSU",C34="Mississippi State",C34="Ole Miss",C34="Texas A&amp;M"),"SECW",IF(OR(C34="Florida",C34="Georgia",C34="Kentucky",C34="Missouri",C34="South Carolina",C34="Tennessee",C34="Vanderbilt"),"SECE","OOC"))</f>
        <v>SECW</v>
      </c>
      <c r="G34" s="8">
        <f>IFERROR(VLOOKUP(C34,'2009'!B:C,2,FALSE),"")</f>
        <v>15.5</v>
      </c>
      <c r="H34" s="9">
        <f t="shared" ref="H34:H65" si="15">IF(G34&gt;=0,IF(E34="H",0.94,IF(E34="A",1.06,1)),IF(E34="H",1.06,IF(E34="A",0.94,1)))*G34</f>
        <v>14.569999999999999</v>
      </c>
    </row>
    <row r="35" spans="1:8" x14ac:dyDescent="0.3">
      <c r="A35" s="3">
        <v>2009</v>
      </c>
      <c r="B35" s="7">
        <v>10</v>
      </c>
      <c r="C35" s="7" t="s">
        <v>52</v>
      </c>
      <c r="D35" s="7" t="s">
        <v>147</v>
      </c>
      <c r="E35" s="7" t="str">
        <f t="shared" si="0"/>
        <v>A</v>
      </c>
      <c r="F35" s="7" t="str">
        <f t="shared" si="14"/>
        <v>SECW</v>
      </c>
      <c r="G35" s="8">
        <f>IFERROR(VLOOKUP(C35,'2009'!B:C,2,FALSE),"")</f>
        <v>7.1</v>
      </c>
      <c r="H35" s="9">
        <f t="shared" si="15"/>
        <v>7.5259999999999998</v>
      </c>
    </row>
    <row r="36" spans="1:8" x14ac:dyDescent="0.3">
      <c r="A36" s="3">
        <v>2009</v>
      </c>
      <c r="B36" s="7">
        <v>11</v>
      </c>
      <c r="C36" s="7" t="s">
        <v>159</v>
      </c>
      <c r="D36" s="7" t="s">
        <v>132</v>
      </c>
      <c r="E36" s="7" t="str">
        <f t="shared" si="0"/>
        <v>H</v>
      </c>
      <c r="F36" s="7" t="str">
        <f t="shared" si="14"/>
        <v>OOC</v>
      </c>
      <c r="G36" s="8">
        <v>-30</v>
      </c>
      <c r="H36" s="9">
        <f t="shared" si="15"/>
        <v>-31.8</v>
      </c>
    </row>
    <row r="37" spans="1:8" x14ac:dyDescent="0.3">
      <c r="A37" s="3">
        <v>2009</v>
      </c>
      <c r="B37" s="7">
        <v>12</v>
      </c>
      <c r="C37" s="7" t="s">
        <v>21</v>
      </c>
      <c r="D37" s="7" t="s">
        <v>148</v>
      </c>
      <c r="E37" s="7" t="str">
        <f t="shared" si="0"/>
        <v>A</v>
      </c>
      <c r="F37" s="7" t="str">
        <f t="shared" si="14"/>
        <v>SECW</v>
      </c>
      <c r="G37" s="8">
        <f>IFERROR(VLOOKUP(C37,'2009'!B:C,2,FALSE),"")</f>
        <v>9.1</v>
      </c>
      <c r="H37" s="9">
        <f t="shared" si="15"/>
        <v>9.6460000000000008</v>
      </c>
    </row>
    <row r="38" spans="1:8" ht="15" customHeight="1" x14ac:dyDescent="0.3">
      <c r="A38" s="4">
        <v>2010</v>
      </c>
      <c r="B38" s="12">
        <v>1</v>
      </c>
      <c r="C38" s="13" t="s">
        <v>115</v>
      </c>
      <c r="D38" s="12" t="s">
        <v>132</v>
      </c>
      <c r="E38" s="12" t="s">
        <v>256</v>
      </c>
      <c r="F38" s="12" t="str">
        <f t="shared" si="14"/>
        <v>OOC</v>
      </c>
      <c r="G38" s="14">
        <f>IFERROR(VLOOKUP(C38,'2010'!B:C,2,FALSE),"")</f>
        <v>-11.1</v>
      </c>
      <c r="H38" s="15">
        <f t="shared" si="15"/>
        <v>-11.766</v>
      </c>
    </row>
    <row r="39" spans="1:8" x14ac:dyDescent="0.3">
      <c r="A39" s="4">
        <v>2010</v>
      </c>
      <c r="B39" s="12">
        <v>2</v>
      </c>
      <c r="C39" s="12" t="s">
        <v>24</v>
      </c>
      <c r="D39" s="12" t="s">
        <v>132</v>
      </c>
      <c r="E39" s="12" t="str">
        <f>IF(OR(D39="Nashville, TN",D39="Starkville, MS",D39="Oxford, MS",D39="Auburn, AL",D39="Knoxville, TN",D39="Fayetteville, AR",D39="Gainesville, FL",D39="Columbia, SC",D39="Baton Rouge, LA",D39="College Station, TX",D39="Lexington, KY",D39="Columbia, MO",D39="Athens, GA"),"A",IF(D39="Tuscaloosa, AL","H","N"))</f>
        <v>H</v>
      </c>
      <c r="F39" s="12" t="str">
        <f t="shared" si="14"/>
        <v>OOC</v>
      </c>
      <c r="G39" s="14">
        <f>IFERROR(VLOOKUP(C39,'2010'!B:C,2,FALSE),"")</f>
        <v>6.1</v>
      </c>
      <c r="H39" s="15">
        <f t="shared" si="15"/>
        <v>5.7339999999999991</v>
      </c>
    </row>
    <row r="40" spans="1:8" x14ac:dyDescent="0.3">
      <c r="A40" s="4">
        <v>2010</v>
      </c>
      <c r="B40" s="12">
        <v>3</v>
      </c>
      <c r="C40" s="12" t="s">
        <v>97</v>
      </c>
      <c r="D40" s="12" t="s">
        <v>152</v>
      </c>
      <c r="E40" s="12" t="s">
        <v>157</v>
      </c>
      <c r="F40" s="12" t="str">
        <f t="shared" si="14"/>
        <v>OOC</v>
      </c>
      <c r="G40" s="14">
        <f>IFERROR(VLOOKUP(C40,'2010'!B:C,2,FALSE),"")</f>
        <v>-1.3</v>
      </c>
      <c r="H40" s="15">
        <f t="shared" si="15"/>
        <v>-1.222</v>
      </c>
    </row>
    <row r="41" spans="1:8" x14ac:dyDescent="0.3">
      <c r="A41" s="4">
        <v>2010</v>
      </c>
      <c r="B41" s="12">
        <v>4</v>
      </c>
      <c r="C41" s="12" t="s">
        <v>37</v>
      </c>
      <c r="D41" s="12" t="s">
        <v>136</v>
      </c>
      <c r="E41" s="12" t="str">
        <f t="shared" ref="E41:E50" si="16">IF(OR(D41="Nashville, TN",D41="Starkville, MS",D41="Oxford, MS",D41="Auburn, AL",D41="Knoxville, TN",D41="Fayetteville, AR",D41="Gainesville, FL",D41="Columbia, SC",D41="Baton Rouge, LA",D41="College Station, TX",D41="Lexington, KY",D41="Columbia, MO",D41="Athens, GA"),"A",IF(D41="Tuscaloosa, AL","H","N"))</f>
        <v>A</v>
      </c>
      <c r="F41" s="12" t="str">
        <f t="shared" si="14"/>
        <v>SECW</v>
      </c>
      <c r="G41" s="14">
        <f>IFERROR(VLOOKUP(C41,'2010'!B:C,2,FALSE),"")</f>
        <v>19.8</v>
      </c>
      <c r="H41" s="15">
        <f t="shared" si="15"/>
        <v>20.988000000000003</v>
      </c>
    </row>
    <row r="42" spans="1:8" x14ac:dyDescent="0.3">
      <c r="A42" s="4">
        <v>2010</v>
      </c>
      <c r="B42" s="12">
        <v>5</v>
      </c>
      <c r="C42" s="12" t="s">
        <v>5</v>
      </c>
      <c r="D42" s="12" t="s">
        <v>132</v>
      </c>
      <c r="E42" s="12" t="str">
        <f t="shared" si="16"/>
        <v>H</v>
      </c>
      <c r="F42" s="12" t="str">
        <f t="shared" si="14"/>
        <v>SECE</v>
      </c>
      <c r="G42" s="14">
        <f>IFERROR(VLOOKUP(C42,'2010'!B:C,2,FALSE),"")</f>
        <v>10.4</v>
      </c>
      <c r="H42" s="15">
        <f t="shared" si="15"/>
        <v>9.7759999999999998</v>
      </c>
    </row>
    <row r="43" spans="1:8" x14ac:dyDescent="0.3">
      <c r="A43" s="4">
        <v>2010</v>
      </c>
      <c r="B43" s="12">
        <v>6</v>
      </c>
      <c r="C43" s="12" t="s">
        <v>34</v>
      </c>
      <c r="D43" s="12" t="s">
        <v>153</v>
      </c>
      <c r="E43" s="12" t="str">
        <f t="shared" si="16"/>
        <v>A</v>
      </c>
      <c r="F43" s="12" t="str">
        <f t="shared" si="14"/>
        <v>SECE</v>
      </c>
      <c r="G43" s="14">
        <f>IFERROR(VLOOKUP(C43,'2010'!B:C,2,FALSE),"")</f>
        <v>20</v>
      </c>
      <c r="H43" s="15">
        <f t="shared" si="15"/>
        <v>21.200000000000003</v>
      </c>
    </row>
    <row r="44" spans="1:8" x14ac:dyDescent="0.3">
      <c r="A44" s="4">
        <v>2010</v>
      </c>
      <c r="B44" s="12">
        <v>7</v>
      </c>
      <c r="C44" s="12" t="s">
        <v>78</v>
      </c>
      <c r="D44" s="12" t="s">
        <v>132</v>
      </c>
      <c r="E44" s="12" t="str">
        <f t="shared" si="16"/>
        <v>H</v>
      </c>
      <c r="F44" s="12" t="str">
        <f t="shared" si="14"/>
        <v>SECW</v>
      </c>
      <c r="G44" s="14">
        <f>IFERROR(VLOOKUP(C44,'2010'!B:C,2,FALSE),"")</f>
        <v>2.2999999999999998</v>
      </c>
      <c r="H44" s="15">
        <f t="shared" si="15"/>
        <v>2.1619999999999999</v>
      </c>
    </row>
    <row r="45" spans="1:8" x14ac:dyDescent="0.3">
      <c r="A45" s="4">
        <v>2010</v>
      </c>
      <c r="B45" s="12">
        <v>8</v>
      </c>
      <c r="C45" s="12" t="s">
        <v>14</v>
      </c>
      <c r="D45" s="12" t="s">
        <v>135</v>
      </c>
      <c r="E45" s="12" t="str">
        <f t="shared" si="16"/>
        <v>A</v>
      </c>
      <c r="F45" s="12" t="str">
        <f t="shared" si="14"/>
        <v>SECE</v>
      </c>
      <c r="G45" s="14">
        <f>IFERROR(VLOOKUP(C45,'2010'!B:C,2,FALSE),"")</f>
        <v>1.5</v>
      </c>
      <c r="H45" s="15">
        <f t="shared" si="15"/>
        <v>1.59</v>
      </c>
    </row>
    <row r="46" spans="1:8" x14ac:dyDescent="0.3">
      <c r="A46" s="4">
        <v>2010</v>
      </c>
      <c r="B46" s="12">
        <v>9</v>
      </c>
      <c r="C46" s="12" t="s">
        <v>4</v>
      </c>
      <c r="D46" s="12" t="s">
        <v>134</v>
      </c>
      <c r="E46" s="12" t="str">
        <f t="shared" si="16"/>
        <v>A</v>
      </c>
      <c r="F46" s="12" t="str">
        <f t="shared" si="14"/>
        <v>SECW</v>
      </c>
      <c r="G46" s="14">
        <f>IFERROR(VLOOKUP(C46,'2010'!B:C,2,FALSE),"")</f>
        <v>15</v>
      </c>
      <c r="H46" s="15">
        <f t="shared" si="15"/>
        <v>15.9</v>
      </c>
    </row>
    <row r="47" spans="1:8" x14ac:dyDescent="0.3">
      <c r="A47" s="4">
        <v>2010</v>
      </c>
      <c r="B47" s="12">
        <v>10</v>
      </c>
      <c r="C47" s="12" t="s">
        <v>52</v>
      </c>
      <c r="D47" s="12" t="s">
        <v>132</v>
      </c>
      <c r="E47" s="12" t="str">
        <f t="shared" si="16"/>
        <v>H</v>
      </c>
      <c r="F47" s="12" t="str">
        <f t="shared" si="14"/>
        <v>SECW</v>
      </c>
      <c r="G47" s="14">
        <f>IFERROR(VLOOKUP(C47,'2010'!B:C,2,FALSE),"")</f>
        <v>10.5</v>
      </c>
      <c r="H47" s="15">
        <f t="shared" si="15"/>
        <v>9.8699999999999992</v>
      </c>
    </row>
    <row r="48" spans="1:8" x14ac:dyDescent="0.3">
      <c r="A48" s="4">
        <v>2010</v>
      </c>
      <c r="B48" s="12">
        <v>11</v>
      </c>
      <c r="C48" s="12" t="s">
        <v>127</v>
      </c>
      <c r="D48" s="12" t="s">
        <v>132</v>
      </c>
      <c r="E48" s="12" t="str">
        <f t="shared" si="16"/>
        <v>H</v>
      </c>
      <c r="F48" s="12" t="str">
        <f t="shared" si="14"/>
        <v>OOC</v>
      </c>
      <c r="G48" s="14">
        <v>-30</v>
      </c>
      <c r="H48" s="15">
        <f t="shared" si="15"/>
        <v>-31.8</v>
      </c>
    </row>
    <row r="49" spans="1:8" x14ac:dyDescent="0.3">
      <c r="A49" s="4">
        <v>2010</v>
      </c>
      <c r="B49" s="12">
        <v>12</v>
      </c>
      <c r="C49" s="12" t="s">
        <v>21</v>
      </c>
      <c r="D49" s="12" t="s">
        <v>132</v>
      </c>
      <c r="E49" s="12" t="str">
        <f t="shared" si="16"/>
        <v>H</v>
      </c>
      <c r="F49" s="12" t="str">
        <f t="shared" si="14"/>
        <v>SECW</v>
      </c>
      <c r="G49" s="14">
        <f>IFERROR(VLOOKUP(C49,'2010'!B:C,2,FALSE),"")</f>
        <v>23.9</v>
      </c>
      <c r="H49" s="15">
        <f t="shared" si="15"/>
        <v>22.465999999999998</v>
      </c>
    </row>
    <row r="50" spans="1:8" ht="15" customHeight="1" x14ac:dyDescent="0.3">
      <c r="A50" s="3">
        <v>2011</v>
      </c>
      <c r="B50" s="7">
        <v>1</v>
      </c>
      <c r="C50" s="7" t="s">
        <v>104</v>
      </c>
      <c r="D50" s="7" t="s">
        <v>132</v>
      </c>
      <c r="E50" s="7" t="str">
        <f t="shared" si="16"/>
        <v>H</v>
      </c>
      <c r="F50" s="7" t="str">
        <f t="shared" si="14"/>
        <v>OOC</v>
      </c>
      <c r="G50" s="8">
        <f>IFERROR(VLOOKUP(C50,'2011'!B:C,2,FALSE),"")</f>
        <v>-4.3</v>
      </c>
      <c r="H50" s="9">
        <f t="shared" si="15"/>
        <v>-4.5579999999999998</v>
      </c>
    </row>
    <row r="51" spans="1:8" x14ac:dyDescent="0.3">
      <c r="A51" s="3">
        <v>2011</v>
      </c>
      <c r="B51" s="7">
        <v>2</v>
      </c>
      <c r="C51" s="7" t="s">
        <v>24</v>
      </c>
      <c r="D51" s="7" t="s">
        <v>150</v>
      </c>
      <c r="E51" s="7" t="s">
        <v>157</v>
      </c>
      <c r="F51" s="7" t="str">
        <f t="shared" si="14"/>
        <v>OOC</v>
      </c>
      <c r="G51" s="8">
        <f>IFERROR(VLOOKUP(C51,'2011'!B:C,2,FALSE),"")</f>
        <v>15.4</v>
      </c>
      <c r="H51" s="9">
        <f t="shared" si="15"/>
        <v>16.324000000000002</v>
      </c>
    </row>
    <row r="52" spans="1:8" x14ac:dyDescent="0.3">
      <c r="A52" s="3">
        <v>2011</v>
      </c>
      <c r="B52" s="7">
        <v>3</v>
      </c>
      <c r="C52" s="7" t="s">
        <v>120</v>
      </c>
      <c r="D52" s="7" t="s">
        <v>132</v>
      </c>
      <c r="E52" s="7" t="str">
        <f t="shared" ref="E52:E97" si="17">IF(OR(D52="Nashville, TN",D52="Starkville, MS",D52="Oxford, MS",D52="Auburn, AL",D52="Knoxville, TN",D52="Fayetteville, AR",D52="Gainesville, FL",D52="Columbia, SC",D52="Baton Rouge, LA",D52="College Station, TX",D52="Lexington, KY",D52="Columbia, MO",D52="Athens, GA"),"A",IF(D52="Tuscaloosa, AL","H","N"))</f>
        <v>H</v>
      </c>
      <c r="F52" s="7" t="str">
        <f t="shared" si="14"/>
        <v>OOC</v>
      </c>
      <c r="G52" s="8">
        <f>IFERROR(VLOOKUP(C52,'2011'!B:C,2,FALSE),"")</f>
        <v>-6.3</v>
      </c>
      <c r="H52" s="9">
        <f t="shared" si="15"/>
        <v>-6.6779999999999999</v>
      </c>
    </row>
    <row r="53" spans="1:8" x14ac:dyDescent="0.3">
      <c r="A53" s="3">
        <v>2011</v>
      </c>
      <c r="B53" s="7">
        <v>4</v>
      </c>
      <c r="C53" s="7" t="s">
        <v>37</v>
      </c>
      <c r="D53" s="7" t="s">
        <v>132</v>
      </c>
      <c r="E53" s="7" t="str">
        <f t="shared" si="17"/>
        <v>H</v>
      </c>
      <c r="F53" s="7" t="str">
        <f t="shared" si="14"/>
        <v>SECW</v>
      </c>
      <c r="G53" s="8">
        <f>IFERROR(VLOOKUP(C53,'2011'!B:C,2,FALSE),"")</f>
        <v>12.3</v>
      </c>
      <c r="H53" s="9">
        <f t="shared" si="15"/>
        <v>11.561999999999999</v>
      </c>
    </row>
    <row r="54" spans="1:8" x14ac:dyDescent="0.3">
      <c r="A54" s="3">
        <v>2011</v>
      </c>
      <c r="B54" s="7">
        <v>5</v>
      </c>
      <c r="C54" s="7" t="s">
        <v>5</v>
      </c>
      <c r="D54" s="7" t="s">
        <v>151</v>
      </c>
      <c r="E54" s="7" t="str">
        <f t="shared" si="17"/>
        <v>A</v>
      </c>
      <c r="F54" s="7" t="str">
        <f t="shared" si="14"/>
        <v>SECE</v>
      </c>
      <c r="G54" s="8">
        <f>IFERROR(VLOOKUP(C54,'2011'!B:C,2,FALSE),"")</f>
        <v>6.4</v>
      </c>
      <c r="H54" s="9">
        <f t="shared" si="15"/>
        <v>6.7840000000000007</v>
      </c>
    </row>
    <row r="55" spans="1:8" x14ac:dyDescent="0.3">
      <c r="A55" s="3">
        <v>2011</v>
      </c>
      <c r="B55" s="7">
        <v>6</v>
      </c>
      <c r="C55" s="7" t="s">
        <v>64</v>
      </c>
      <c r="D55" s="7" t="s">
        <v>132</v>
      </c>
      <c r="E55" s="7" t="str">
        <f t="shared" si="17"/>
        <v>H</v>
      </c>
      <c r="F55" s="7" t="str">
        <f t="shared" si="14"/>
        <v>SECE</v>
      </c>
      <c r="G55" s="8">
        <f>IFERROR(VLOOKUP(C55,'2011'!B:C,2,FALSE),"")</f>
        <v>11.3</v>
      </c>
      <c r="H55" s="9">
        <f t="shared" si="15"/>
        <v>10.622</v>
      </c>
    </row>
    <row r="56" spans="1:8" x14ac:dyDescent="0.3">
      <c r="A56" s="3">
        <v>2011</v>
      </c>
      <c r="B56" s="7">
        <v>7</v>
      </c>
      <c r="C56" s="7" t="s">
        <v>78</v>
      </c>
      <c r="D56" s="7" t="s">
        <v>137</v>
      </c>
      <c r="E56" s="7" t="str">
        <f t="shared" si="17"/>
        <v>A</v>
      </c>
      <c r="F56" s="7" t="str">
        <f t="shared" si="14"/>
        <v>SECW</v>
      </c>
      <c r="G56" s="8">
        <f>IFERROR(VLOOKUP(C56,'2011'!B:C,2,FALSE),"")</f>
        <v>-2</v>
      </c>
      <c r="H56" s="9">
        <f t="shared" si="15"/>
        <v>-1.88</v>
      </c>
    </row>
    <row r="57" spans="1:8" x14ac:dyDescent="0.3">
      <c r="A57" s="3">
        <v>2011</v>
      </c>
      <c r="B57" s="7">
        <v>8</v>
      </c>
      <c r="C57" s="7" t="s">
        <v>14</v>
      </c>
      <c r="D57" s="7" t="s">
        <v>132</v>
      </c>
      <c r="E57" s="7" t="str">
        <f t="shared" si="17"/>
        <v>H</v>
      </c>
      <c r="F57" s="7" t="str">
        <f t="shared" si="14"/>
        <v>SECE</v>
      </c>
      <c r="G57" s="8">
        <f>IFERROR(VLOOKUP(C57,'2011'!B:C,2,FALSE),"")</f>
        <v>7.2</v>
      </c>
      <c r="H57" s="9">
        <f t="shared" si="15"/>
        <v>6.7679999999999998</v>
      </c>
    </row>
    <row r="58" spans="1:8" x14ac:dyDescent="0.3">
      <c r="A58" s="3">
        <v>2011</v>
      </c>
      <c r="B58" s="7">
        <v>9</v>
      </c>
      <c r="C58" s="7" t="s">
        <v>4</v>
      </c>
      <c r="D58" s="7" t="s">
        <v>132</v>
      </c>
      <c r="E58" s="7" t="str">
        <f t="shared" si="17"/>
        <v>H</v>
      </c>
      <c r="F58" s="7" t="str">
        <f t="shared" si="14"/>
        <v>SECW</v>
      </c>
      <c r="G58" s="8">
        <f>IFERROR(VLOOKUP(C58,'2011'!B:C,2,FALSE),"")</f>
        <v>28.7</v>
      </c>
      <c r="H58" s="9">
        <f t="shared" si="15"/>
        <v>26.977999999999998</v>
      </c>
    </row>
    <row r="59" spans="1:8" x14ac:dyDescent="0.3">
      <c r="A59" s="3">
        <v>2011</v>
      </c>
      <c r="B59" s="7">
        <v>10</v>
      </c>
      <c r="C59" s="7" t="s">
        <v>52</v>
      </c>
      <c r="D59" s="7" t="s">
        <v>147</v>
      </c>
      <c r="E59" s="7" t="str">
        <f t="shared" si="17"/>
        <v>A</v>
      </c>
      <c r="F59" s="7" t="str">
        <f t="shared" si="14"/>
        <v>SECW</v>
      </c>
      <c r="G59" s="8">
        <f>IFERROR(VLOOKUP(C59,'2011'!B:C,2,FALSE),"")</f>
        <v>2.4</v>
      </c>
      <c r="H59" s="9">
        <f t="shared" si="15"/>
        <v>2.544</v>
      </c>
    </row>
    <row r="60" spans="1:8" x14ac:dyDescent="0.3">
      <c r="A60" s="3">
        <v>2011</v>
      </c>
      <c r="B60" s="7">
        <v>11</v>
      </c>
      <c r="C60" s="7" t="s">
        <v>128</v>
      </c>
      <c r="D60" s="7" t="s">
        <v>132</v>
      </c>
      <c r="E60" s="7" t="str">
        <f t="shared" si="17"/>
        <v>H</v>
      </c>
      <c r="F60" s="7" t="str">
        <f t="shared" si="14"/>
        <v>OOC</v>
      </c>
      <c r="G60" s="8">
        <v>-30</v>
      </c>
      <c r="H60" s="9">
        <f t="shared" si="15"/>
        <v>-31.8</v>
      </c>
    </row>
    <row r="61" spans="1:8" x14ac:dyDescent="0.3">
      <c r="A61" s="3">
        <v>2011</v>
      </c>
      <c r="B61" s="7">
        <v>12</v>
      </c>
      <c r="C61" s="7" t="s">
        <v>21</v>
      </c>
      <c r="D61" s="7" t="s">
        <v>148</v>
      </c>
      <c r="E61" s="7" t="str">
        <f t="shared" si="17"/>
        <v>A</v>
      </c>
      <c r="F61" s="7" t="str">
        <f t="shared" si="14"/>
        <v>SECW</v>
      </c>
      <c r="G61" s="8">
        <f>IFERROR(VLOOKUP(C61,'2011'!B:C,2,FALSE),"")</f>
        <v>4.5999999999999996</v>
      </c>
      <c r="H61" s="9">
        <f t="shared" si="15"/>
        <v>4.8759999999999994</v>
      </c>
    </row>
    <row r="62" spans="1:8" ht="15" customHeight="1" x14ac:dyDescent="0.3">
      <c r="A62" s="4">
        <v>2012</v>
      </c>
      <c r="B62" s="12">
        <v>1</v>
      </c>
      <c r="C62" s="13" t="s">
        <v>16</v>
      </c>
      <c r="D62" s="12" t="s">
        <v>131</v>
      </c>
      <c r="E62" s="12" t="str">
        <f t="shared" si="17"/>
        <v>N</v>
      </c>
      <c r="F62" s="12" t="str">
        <f t="shared" si="14"/>
        <v>OOC</v>
      </c>
      <c r="G62" s="14">
        <f>IFERROR(VLOOKUP(C62,'2012'!B:C,2,FALSE),"")</f>
        <v>11.4</v>
      </c>
      <c r="H62" s="15">
        <f t="shared" si="15"/>
        <v>11.4</v>
      </c>
    </row>
    <row r="63" spans="1:8" x14ac:dyDescent="0.3">
      <c r="A63" s="4">
        <v>2012</v>
      </c>
      <c r="B63" s="12">
        <v>2</v>
      </c>
      <c r="C63" s="12" t="s">
        <v>122</v>
      </c>
      <c r="D63" s="12" t="s">
        <v>132</v>
      </c>
      <c r="E63" s="12" t="str">
        <f t="shared" si="17"/>
        <v>H</v>
      </c>
      <c r="F63" s="12" t="str">
        <f t="shared" si="14"/>
        <v>OOC</v>
      </c>
      <c r="G63" s="14">
        <f>IFERROR(VLOOKUP(C63,'2012'!B:C,2,FALSE),"")</f>
        <v>-2.8</v>
      </c>
      <c r="H63" s="15">
        <f t="shared" si="15"/>
        <v>-2.968</v>
      </c>
    </row>
    <row r="64" spans="1:8" x14ac:dyDescent="0.3">
      <c r="A64" s="4">
        <v>2012</v>
      </c>
      <c r="B64" s="12">
        <v>3</v>
      </c>
      <c r="C64" s="12" t="s">
        <v>37</v>
      </c>
      <c r="D64" s="12" t="s">
        <v>136</v>
      </c>
      <c r="E64" s="12" t="str">
        <f t="shared" si="17"/>
        <v>A</v>
      </c>
      <c r="F64" s="12" t="str">
        <f t="shared" si="14"/>
        <v>SECW</v>
      </c>
      <c r="G64" s="14">
        <f>IFERROR(VLOOKUP(C64,'2012'!B:C,2,FALSE),"")</f>
        <v>7.4</v>
      </c>
      <c r="H64" s="15">
        <f t="shared" si="15"/>
        <v>7.8440000000000012</v>
      </c>
    </row>
    <row r="65" spans="1:8" x14ac:dyDescent="0.3">
      <c r="A65" s="4">
        <v>2012</v>
      </c>
      <c r="B65" s="12">
        <v>4</v>
      </c>
      <c r="C65" s="12" t="s">
        <v>76</v>
      </c>
      <c r="D65" s="12" t="s">
        <v>132</v>
      </c>
      <c r="E65" s="12" t="str">
        <f t="shared" si="17"/>
        <v>H</v>
      </c>
      <c r="F65" s="12" t="str">
        <f t="shared" si="14"/>
        <v>OOC</v>
      </c>
      <c r="G65" s="14">
        <f>IFERROR(VLOOKUP(C65,'2012'!B:C,2,FALSE),"")</f>
        <v>-9.8000000000000007</v>
      </c>
      <c r="H65" s="15">
        <f t="shared" si="15"/>
        <v>-10.388000000000002</v>
      </c>
    </row>
    <row r="66" spans="1:8" x14ac:dyDescent="0.3">
      <c r="A66" s="4">
        <v>2012</v>
      </c>
      <c r="B66" s="12">
        <v>5</v>
      </c>
      <c r="C66" s="12" t="s">
        <v>78</v>
      </c>
      <c r="D66" s="12" t="s">
        <v>132</v>
      </c>
      <c r="E66" s="12" t="str">
        <f t="shared" si="17"/>
        <v>H</v>
      </c>
      <c r="F66" s="12" t="str">
        <f t="shared" ref="F66:F97" si="18">IF(OR(C66="Alabama",C66="Arkansas",C66="Auburn",C66="LSU",C66="Mississippi State",C66="Ole Miss",C66="Texas A&amp;M"),"SECW",IF(OR(C66="Florida",C66="Georgia",C66="Kentucky",C66="Missouri",C66="South Carolina",C66="Tennessee",C66="Vanderbilt"),"SECE","OOC"))</f>
        <v>SECW</v>
      </c>
      <c r="G66" s="14">
        <f>IFERROR(VLOOKUP(C66,'2012'!B:C,2,FALSE),"")</f>
        <v>13.1</v>
      </c>
      <c r="H66" s="15">
        <f t="shared" ref="H66:H97" si="19">IF(G66&gt;=0,IF(E66="H",0.94,IF(E66="A",1.06,1)),IF(E66="H",1.06,IF(E66="A",0.94,1)))*G66</f>
        <v>12.313999999999998</v>
      </c>
    </row>
    <row r="67" spans="1:8" x14ac:dyDescent="0.3">
      <c r="A67" s="4">
        <v>2012</v>
      </c>
      <c r="B67" s="12">
        <v>6</v>
      </c>
      <c r="C67" s="12" t="s">
        <v>11</v>
      </c>
      <c r="D67" s="12" t="s">
        <v>149</v>
      </c>
      <c r="E67" s="12" t="str">
        <f t="shared" si="17"/>
        <v>A</v>
      </c>
      <c r="F67" s="12" t="str">
        <f t="shared" si="18"/>
        <v>SECE</v>
      </c>
      <c r="G67" s="14">
        <f>IFERROR(VLOOKUP(C67,'2012'!B:C,2,FALSE),"")</f>
        <v>7.5</v>
      </c>
      <c r="H67" s="15">
        <f t="shared" si="19"/>
        <v>7.95</v>
      </c>
    </row>
    <row r="68" spans="1:8" x14ac:dyDescent="0.3">
      <c r="A68" s="4">
        <v>2012</v>
      </c>
      <c r="B68" s="12">
        <v>7</v>
      </c>
      <c r="C68" s="12" t="s">
        <v>14</v>
      </c>
      <c r="D68" s="12" t="s">
        <v>135</v>
      </c>
      <c r="E68" s="12" t="str">
        <f t="shared" si="17"/>
        <v>A</v>
      </c>
      <c r="F68" s="12" t="str">
        <f t="shared" si="18"/>
        <v>SECE</v>
      </c>
      <c r="G68" s="14">
        <f>IFERROR(VLOOKUP(C68,'2012'!B:C,2,FALSE),"")</f>
        <v>7.4</v>
      </c>
      <c r="H68" s="15">
        <f t="shared" si="19"/>
        <v>7.8440000000000012</v>
      </c>
    </row>
    <row r="69" spans="1:8" x14ac:dyDescent="0.3">
      <c r="A69" s="4">
        <v>2012</v>
      </c>
      <c r="B69" s="12">
        <v>8</v>
      </c>
      <c r="C69" s="12" t="s">
        <v>52</v>
      </c>
      <c r="D69" s="12" t="s">
        <v>132</v>
      </c>
      <c r="E69" s="12" t="str">
        <f t="shared" si="17"/>
        <v>H</v>
      </c>
      <c r="F69" s="12" t="str">
        <f t="shared" si="18"/>
        <v>SECW</v>
      </c>
      <c r="G69" s="14">
        <f>IFERROR(VLOOKUP(C69,'2012'!B:C,2,FALSE),"")</f>
        <v>6.4</v>
      </c>
      <c r="H69" s="15">
        <f t="shared" si="19"/>
        <v>6.016</v>
      </c>
    </row>
    <row r="70" spans="1:8" x14ac:dyDescent="0.3">
      <c r="A70" s="4">
        <v>2012</v>
      </c>
      <c r="B70" s="12">
        <v>9</v>
      </c>
      <c r="C70" s="12" t="s">
        <v>4</v>
      </c>
      <c r="D70" s="12" t="s">
        <v>134</v>
      </c>
      <c r="E70" s="12" t="str">
        <f t="shared" si="17"/>
        <v>A</v>
      </c>
      <c r="F70" s="12" t="str">
        <f t="shared" si="18"/>
        <v>SECW</v>
      </c>
      <c r="G70" s="14">
        <f>IFERROR(VLOOKUP(C70,'2012'!B:C,2,FALSE),"")</f>
        <v>15.4</v>
      </c>
      <c r="H70" s="15">
        <f t="shared" si="19"/>
        <v>16.324000000000002</v>
      </c>
    </row>
    <row r="71" spans="1:8" x14ac:dyDescent="0.3">
      <c r="A71" s="4">
        <v>2012</v>
      </c>
      <c r="B71" s="12">
        <v>10</v>
      </c>
      <c r="C71" s="12" t="s">
        <v>51</v>
      </c>
      <c r="D71" s="12" t="s">
        <v>132</v>
      </c>
      <c r="E71" s="12" t="str">
        <f t="shared" si="17"/>
        <v>H</v>
      </c>
      <c r="F71" s="12" t="str">
        <f t="shared" si="18"/>
        <v>SECW</v>
      </c>
      <c r="G71" s="14">
        <f>IFERROR(VLOOKUP(C71,'2012'!B:C,2,FALSE),"")</f>
        <v>23</v>
      </c>
      <c r="H71" s="15">
        <f t="shared" si="19"/>
        <v>21.619999999999997</v>
      </c>
    </row>
    <row r="72" spans="1:8" x14ac:dyDescent="0.3">
      <c r="A72" s="4">
        <v>2012</v>
      </c>
      <c r="B72" s="12">
        <v>11</v>
      </c>
      <c r="C72" s="12" t="s">
        <v>158</v>
      </c>
      <c r="D72" s="12" t="s">
        <v>132</v>
      </c>
      <c r="E72" s="12" t="str">
        <f t="shared" si="17"/>
        <v>H</v>
      </c>
      <c r="F72" s="12" t="str">
        <f t="shared" si="18"/>
        <v>OOC</v>
      </c>
      <c r="G72" s="14">
        <v>-30</v>
      </c>
      <c r="H72" s="15">
        <f t="shared" si="19"/>
        <v>-31.8</v>
      </c>
    </row>
    <row r="73" spans="1:8" x14ac:dyDescent="0.3">
      <c r="A73" s="4">
        <v>2012</v>
      </c>
      <c r="B73" s="12">
        <v>12</v>
      </c>
      <c r="C73" s="12" t="s">
        <v>21</v>
      </c>
      <c r="D73" s="12" t="s">
        <v>132</v>
      </c>
      <c r="E73" s="12" t="str">
        <f t="shared" si="17"/>
        <v>H</v>
      </c>
      <c r="F73" s="12" t="str">
        <f t="shared" si="18"/>
        <v>SECW</v>
      </c>
      <c r="G73" s="14">
        <f>IFERROR(VLOOKUP(C73,'2012'!B:C,2,FALSE),"")</f>
        <v>-2.6</v>
      </c>
      <c r="H73" s="15">
        <f t="shared" si="19"/>
        <v>-2.7560000000000002</v>
      </c>
    </row>
    <row r="74" spans="1:8" ht="15" customHeight="1" x14ac:dyDescent="0.3">
      <c r="A74" s="3">
        <v>2013</v>
      </c>
      <c r="B74" s="7">
        <v>1</v>
      </c>
      <c r="C74" s="16" t="s">
        <v>13</v>
      </c>
      <c r="D74" s="7" t="s">
        <v>131</v>
      </c>
      <c r="E74" s="7" t="str">
        <f t="shared" si="17"/>
        <v>N</v>
      </c>
      <c r="F74" s="7" t="str">
        <f t="shared" si="18"/>
        <v>OOC</v>
      </c>
      <c r="G74" s="8">
        <f>IFERROR(VLOOKUP(C74,'2013'!B:C,2,FALSE),"")</f>
        <v>13</v>
      </c>
      <c r="H74" s="9">
        <f t="shared" si="19"/>
        <v>13</v>
      </c>
    </row>
    <row r="75" spans="1:8" x14ac:dyDescent="0.3">
      <c r="A75" s="3">
        <v>2013</v>
      </c>
      <c r="B75" s="7">
        <v>2</v>
      </c>
      <c r="C75" s="7" t="s">
        <v>51</v>
      </c>
      <c r="D75" s="7" t="s">
        <v>145</v>
      </c>
      <c r="E75" s="7" t="str">
        <f t="shared" si="17"/>
        <v>A</v>
      </c>
      <c r="F75" s="7" t="str">
        <f t="shared" si="18"/>
        <v>SECW</v>
      </c>
      <c r="G75" s="8">
        <f>IFERROR(VLOOKUP(C75,'2013'!B:C,2,FALSE),"")</f>
        <v>16.399999999999999</v>
      </c>
      <c r="H75" s="9">
        <f t="shared" si="19"/>
        <v>17.384</v>
      </c>
    </row>
    <row r="76" spans="1:8" x14ac:dyDescent="0.3">
      <c r="A76" s="3">
        <v>2013</v>
      </c>
      <c r="B76" s="7">
        <v>3</v>
      </c>
      <c r="C76" s="7" t="s">
        <v>84</v>
      </c>
      <c r="D76" s="7" t="s">
        <v>132</v>
      </c>
      <c r="E76" s="7" t="str">
        <f t="shared" si="17"/>
        <v>H</v>
      </c>
      <c r="F76" s="7" t="str">
        <f t="shared" si="18"/>
        <v>OOC</v>
      </c>
      <c r="G76" s="8">
        <f>IFERROR(VLOOKUP(C76,'2013'!B:C,2,FALSE),"")</f>
        <v>-4.2</v>
      </c>
      <c r="H76" s="9">
        <f t="shared" si="19"/>
        <v>-4.4520000000000008</v>
      </c>
    </row>
    <row r="77" spans="1:8" x14ac:dyDescent="0.3">
      <c r="A77" s="3">
        <v>2013</v>
      </c>
      <c r="B77" s="7">
        <v>4</v>
      </c>
      <c r="C77" s="7" t="s">
        <v>78</v>
      </c>
      <c r="D77" s="7" t="s">
        <v>132</v>
      </c>
      <c r="E77" s="7" t="str">
        <f t="shared" si="17"/>
        <v>H</v>
      </c>
      <c r="F77" s="7" t="str">
        <f t="shared" si="18"/>
        <v>SECW</v>
      </c>
      <c r="G77" s="8">
        <f>IFERROR(VLOOKUP(C77,'2013'!B:C,2,FALSE),"")</f>
        <v>6.9</v>
      </c>
      <c r="H77" s="9">
        <f t="shared" si="19"/>
        <v>6.4859999999999998</v>
      </c>
    </row>
    <row r="78" spans="1:8" x14ac:dyDescent="0.3">
      <c r="A78" s="3">
        <v>2013</v>
      </c>
      <c r="B78" s="7">
        <v>5</v>
      </c>
      <c r="C78" s="7" t="s">
        <v>127</v>
      </c>
      <c r="D78" s="7" t="s">
        <v>132</v>
      </c>
      <c r="E78" s="7" t="str">
        <f t="shared" si="17"/>
        <v>H</v>
      </c>
      <c r="F78" s="7" t="str">
        <f t="shared" si="18"/>
        <v>OOC</v>
      </c>
      <c r="G78" s="8">
        <f>IFERROR(VLOOKUP(C78,'2013'!B:C,2,FALSE),"")</f>
        <v>-22.6</v>
      </c>
      <c r="H78" s="9">
        <f t="shared" si="19"/>
        <v>-23.956000000000003</v>
      </c>
    </row>
    <row r="79" spans="1:8" x14ac:dyDescent="0.3">
      <c r="A79" s="3">
        <v>2013</v>
      </c>
      <c r="B79" s="7">
        <v>6</v>
      </c>
      <c r="C79" s="7" t="s">
        <v>26</v>
      </c>
      <c r="D79" s="7" t="s">
        <v>146</v>
      </c>
      <c r="E79" s="7" t="str">
        <f t="shared" si="17"/>
        <v>A</v>
      </c>
      <c r="F79" s="7" t="str">
        <f t="shared" si="18"/>
        <v>SECE</v>
      </c>
      <c r="G79" s="8">
        <f>IFERROR(VLOOKUP(C79,'2013'!B:C,2,FALSE),"")</f>
        <v>-3.4</v>
      </c>
      <c r="H79" s="9">
        <f t="shared" si="19"/>
        <v>-3.1959999999999997</v>
      </c>
    </row>
    <row r="80" spans="1:8" x14ac:dyDescent="0.3">
      <c r="A80" s="3">
        <v>2013</v>
      </c>
      <c r="B80" s="7">
        <v>7</v>
      </c>
      <c r="C80" s="7" t="s">
        <v>37</v>
      </c>
      <c r="D80" s="7" t="s">
        <v>132</v>
      </c>
      <c r="E80" s="7" t="str">
        <f t="shared" si="17"/>
        <v>H</v>
      </c>
      <c r="F80" s="7" t="str">
        <f t="shared" si="18"/>
        <v>SECW</v>
      </c>
      <c r="G80" s="8">
        <f>IFERROR(VLOOKUP(C80,'2013'!B:C,2,FALSE),"")</f>
        <v>0.3</v>
      </c>
      <c r="H80" s="9">
        <f t="shared" si="19"/>
        <v>0.28199999999999997</v>
      </c>
    </row>
    <row r="81" spans="1:8" x14ac:dyDescent="0.3">
      <c r="A81" s="3">
        <v>2013</v>
      </c>
      <c r="B81" s="7">
        <v>8</v>
      </c>
      <c r="C81" s="7" t="s">
        <v>14</v>
      </c>
      <c r="D81" s="7" t="s">
        <v>132</v>
      </c>
      <c r="E81" s="7" t="str">
        <f t="shared" si="17"/>
        <v>H</v>
      </c>
      <c r="F81" s="7" t="str">
        <f t="shared" si="18"/>
        <v>SECE</v>
      </c>
      <c r="G81" s="8">
        <f>IFERROR(VLOOKUP(C81,'2013'!B:C,2,FALSE),"")</f>
        <v>6.5</v>
      </c>
      <c r="H81" s="9">
        <f t="shared" si="19"/>
        <v>6.1099999999999994</v>
      </c>
    </row>
    <row r="82" spans="1:8" x14ac:dyDescent="0.3">
      <c r="A82" s="3">
        <v>2013</v>
      </c>
      <c r="B82" s="7">
        <v>9</v>
      </c>
      <c r="C82" s="7" t="s">
        <v>4</v>
      </c>
      <c r="D82" s="7" t="s">
        <v>132</v>
      </c>
      <c r="E82" s="7" t="str">
        <f t="shared" si="17"/>
        <v>H</v>
      </c>
      <c r="F82" s="7" t="str">
        <f t="shared" si="18"/>
        <v>SECW</v>
      </c>
      <c r="G82" s="8">
        <f>IFERROR(VLOOKUP(C82,'2013'!B:C,2,FALSE),"")</f>
        <v>15.9</v>
      </c>
      <c r="H82" s="9">
        <f t="shared" si="19"/>
        <v>14.946</v>
      </c>
    </row>
    <row r="83" spans="1:8" x14ac:dyDescent="0.3">
      <c r="A83" s="3">
        <v>2013</v>
      </c>
      <c r="B83" s="7">
        <v>10</v>
      </c>
      <c r="C83" s="7" t="s">
        <v>52</v>
      </c>
      <c r="D83" s="7" t="s">
        <v>147</v>
      </c>
      <c r="E83" s="7" t="str">
        <f t="shared" si="17"/>
        <v>A</v>
      </c>
      <c r="F83" s="7" t="str">
        <f t="shared" si="18"/>
        <v>SECW</v>
      </c>
      <c r="G83" s="8">
        <f>IFERROR(VLOOKUP(C83,'2013'!B:C,2,FALSE),"")</f>
        <v>13.4</v>
      </c>
      <c r="H83" s="9">
        <f t="shared" si="19"/>
        <v>14.204000000000001</v>
      </c>
    </row>
    <row r="84" spans="1:8" x14ac:dyDescent="0.3">
      <c r="A84" s="3">
        <v>2013</v>
      </c>
      <c r="B84" s="7">
        <v>11</v>
      </c>
      <c r="C84" s="7" t="s">
        <v>159</v>
      </c>
      <c r="D84" s="7" t="s">
        <v>132</v>
      </c>
      <c r="E84" s="7" t="str">
        <f t="shared" si="17"/>
        <v>H</v>
      </c>
      <c r="F84" s="7" t="str">
        <f t="shared" si="18"/>
        <v>OOC</v>
      </c>
      <c r="G84" s="8">
        <v>-30</v>
      </c>
      <c r="H84" s="9">
        <f t="shared" si="19"/>
        <v>-31.8</v>
      </c>
    </row>
    <row r="85" spans="1:8" x14ac:dyDescent="0.3">
      <c r="A85" s="3">
        <v>2013</v>
      </c>
      <c r="B85" s="7">
        <v>12</v>
      </c>
      <c r="C85" s="7" t="s">
        <v>21</v>
      </c>
      <c r="D85" s="7" t="s">
        <v>148</v>
      </c>
      <c r="E85" s="7" t="str">
        <f t="shared" si="17"/>
        <v>A</v>
      </c>
      <c r="F85" s="7" t="str">
        <f t="shared" si="18"/>
        <v>SECW</v>
      </c>
      <c r="G85" s="8">
        <f>IFERROR(VLOOKUP(C85,'2013'!B:C,2,FALSE),"")</f>
        <v>20.399999999999999</v>
      </c>
      <c r="H85" s="9">
        <f t="shared" si="19"/>
        <v>21.623999999999999</v>
      </c>
    </row>
    <row r="86" spans="1:8" ht="15" customHeight="1" x14ac:dyDescent="0.3">
      <c r="A86" s="4">
        <v>2014</v>
      </c>
      <c r="B86" s="12">
        <v>1</v>
      </c>
      <c r="C86" s="13" t="s">
        <v>3</v>
      </c>
      <c r="D86" s="12" t="s">
        <v>131</v>
      </c>
      <c r="E86" s="12" t="str">
        <f t="shared" si="17"/>
        <v>N</v>
      </c>
      <c r="F86" s="12" t="str">
        <f t="shared" si="18"/>
        <v>OOC</v>
      </c>
      <c r="G86" s="14">
        <f>IFERROR(VLOOKUP(C86,'2014'!B:C,2,FALSE),"")</f>
        <v>8</v>
      </c>
      <c r="H86" s="15">
        <f t="shared" si="19"/>
        <v>8</v>
      </c>
    </row>
    <row r="87" spans="1:8" x14ac:dyDescent="0.3">
      <c r="A87" s="4">
        <v>2014</v>
      </c>
      <c r="B87" s="12">
        <v>2</v>
      </c>
      <c r="C87" s="12" t="s">
        <v>76</v>
      </c>
      <c r="D87" s="12" t="s">
        <v>132</v>
      </c>
      <c r="E87" s="12" t="str">
        <f t="shared" si="17"/>
        <v>H</v>
      </c>
      <c r="F87" s="12" t="str">
        <f t="shared" si="18"/>
        <v>OOC</v>
      </c>
      <c r="G87" s="14">
        <f>IFERROR(VLOOKUP(C87,'2014'!B:C,2,FALSE),"")</f>
        <v>-9.1</v>
      </c>
      <c r="H87" s="15">
        <f t="shared" si="19"/>
        <v>-9.6460000000000008</v>
      </c>
    </row>
    <row r="88" spans="1:8" x14ac:dyDescent="0.3">
      <c r="A88" s="4">
        <v>2014</v>
      </c>
      <c r="B88" s="12">
        <v>3</v>
      </c>
      <c r="C88" s="12" t="s">
        <v>67</v>
      </c>
      <c r="D88" s="12" t="s">
        <v>132</v>
      </c>
      <c r="E88" s="12" t="str">
        <f t="shared" si="17"/>
        <v>H</v>
      </c>
      <c r="F88" s="12" t="str">
        <f t="shared" si="18"/>
        <v>OOC</v>
      </c>
      <c r="G88" s="14">
        <f>IFERROR(VLOOKUP(C88,'2014'!B:C,2,FALSE),"")</f>
        <v>-10.7</v>
      </c>
      <c r="H88" s="15">
        <f t="shared" si="19"/>
        <v>-11.342000000000001</v>
      </c>
    </row>
    <row r="89" spans="1:8" x14ac:dyDescent="0.3">
      <c r="A89" s="4">
        <v>2014</v>
      </c>
      <c r="B89" s="12">
        <v>4</v>
      </c>
      <c r="C89" s="12" t="s">
        <v>5</v>
      </c>
      <c r="D89" s="12" t="s">
        <v>132</v>
      </c>
      <c r="E89" s="12" t="str">
        <f t="shared" si="17"/>
        <v>H</v>
      </c>
      <c r="F89" s="12" t="str">
        <f t="shared" si="18"/>
        <v>SECE</v>
      </c>
      <c r="G89" s="14">
        <f>IFERROR(VLOOKUP(C89,'2014'!B:C,2,FALSE),"")</f>
        <v>11.6</v>
      </c>
      <c r="H89" s="15">
        <f t="shared" si="19"/>
        <v>10.904</v>
      </c>
    </row>
    <row r="90" spans="1:8" x14ac:dyDescent="0.3">
      <c r="A90" s="4">
        <v>2014</v>
      </c>
      <c r="B90" s="12">
        <v>5</v>
      </c>
      <c r="C90" s="12" t="s">
        <v>78</v>
      </c>
      <c r="D90" s="12" t="s">
        <v>137</v>
      </c>
      <c r="E90" s="12" t="str">
        <f t="shared" si="17"/>
        <v>A</v>
      </c>
      <c r="F90" s="12" t="str">
        <f t="shared" si="18"/>
        <v>SECW</v>
      </c>
      <c r="G90" s="14">
        <f>IFERROR(VLOOKUP(C90,'2014'!B:C,2,FALSE),"")</f>
        <v>23</v>
      </c>
      <c r="H90" s="15">
        <f t="shared" si="19"/>
        <v>24.380000000000003</v>
      </c>
    </row>
    <row r="91" spans="1:8" x14ac:dyDescent="0.3">
      <c r="A91" s="4">
        <v>2014</v>
      </c>
      <c r="B91" s="12">
        <v>6</v>
      </c>
      <c r="C91" s="12" t="s">
        <v>37</v>
      </c>
      <c r="D91" s="12" t="s">
        <v>136</v>
      </c>
      <c r="E91" s="12" t="str">
        <f t="shared" si="17"/>
        <v>A</v>
      </c>
      <c r="F91" s="12" t="str">
        <f t="shared" si="18"/>
        <v>SECW</v>
      </c>
      <c r="G91" s="14">
        <f>IFERROR(VLOOKUP(C91,'2014'!B:C,2,FALSE),"")</f>
        <v>23.1</v>
      </c>
      <c r="H91" s="15">
        <f t="shared" si="19"/>
        <v>24.486000000000004</v>
      </c>
    </row>
    <row r="92" spans="1:8" x14ac:dyDescent="0.3">
      <c r="A92" s="4">
        <v>2014</v>
      </c>
      <c r="B92" s="12">
        <v>7</v>
      </c>
      <c r="C92" s="12" t="s">
        <v>51</v>
      </c>
      <c r="D92" s="12" t="s">
        <v>132</v>
      </c>
      <c r="E92" s="12" t="str">
        <f t="shared" si="17"/>
        <v>H</v>
      </c>
      <c r="F92" s="12" t="str">
        <f t="shared" si="18"/>
        <v>SECW</v>
      </c>
      <c r="G92" s="14">
        <f>IFERROR(VLOOKUP(C92,'2014'!B:C,2,FALSE),"")</f>
        <v>10.4</v>
      </c>
      <c r="H92" s="15">
        <f t="shared" si="19"/>
        <v>9.7759999999999998</v>
      </c>
    </row>
    <row r="93" spans="1:8" x14ac:dyDescent="0.3">
      <c r="A93" s="4">
        <v>2014</v>
      </c>
      <c r="B93" s="12">
        <v>8</v>
      </c>
      <c r="C93" s="12" t="s">
        <v>14</v>
      </c>
      <c r="D93" s="12" t="s">
        <v>135</v>
      </c>
      <c r="E93" s="12" t="str">
        <f t="shared" si="17"/>
        <v>A</v>
      </c>
      <c r="F93" s="12" t="str">
        <f t="shared" si="18"/>
        <v>SECE</v>
      </c>
      <c r="G93" s="14">
        <f>IFERROR(VLOOKUP(C93,'2014'!B:C,2,FALSE),"")</f>
        <v>14.2</v>
      </c>
      <c r="H93" s="15">
        <f t="shared" si="19"/>
        <v>15.052</v>
      </c>
    </row>
    <row r="94" spans="1:8" x14ac:dyDescent="0.3">
      <c r="A94" s="4">
        <v>2014</v>
      </c>
      <c r="B94" s="12">
        <v>9</v>
      </c>
      <c r="C94" s="12" t="s">
        <v>4</v>
      </c>
      <c r="D94" s="12" t="s">
        <v>134</v>
      </c>
      <c r="E94" s="12" t="str">
        <f t="shared" si="17"/>
        <v>A</v>
      </c>
      <c r="F94" s="12" t="str">
        <f t="shared" si="18"/>
        <v>SECW</v>
      </c>
      <c r="G94" s="14">
        <f>IFERROR(VLOOKUP(C94,'2014'!B:C,2,FALSE),"")</f>
        <v>16.5</v>
      </c>
      <c r="H94" s="15">
        <f t="shared" si="19"/>
        <v>17.490000000000002</v>
      </c>
    </row>
    <row r="95" spans="1:8" x14ac:dyDescent="0.3">
      <c r="A95" s="4">
        <v>2014</v>
      </c>
      <c r="B95" s="12">
        <v>10</v>
      </c>
      <c r="C95" s="12" t="s">
        <v>52</v>
      </c>
      <c r="D95" s="12" t="s">
        <v>132</v>
      </c>
      <c r="E95" s="12" t="str">
        <f t="shared" si="17"/>
        <v>H</v>
      </c>
      <c r="F95" s="12" t="str">
        <f t="shared" si="18"/>
        <v>SECW</v>
      </c>
      <c r="G95" s="14">
        <f>IFERROR(VLOOKUP(C95,'2014'!B:C,2,FALSE),"")</f>
        <v>17.8</v>
      </c>
      <c r="H95" s="15">
        <f t="shared" si="19"/>
        <v>16.731999999999999</v>
      </c>
    </row>
    <row r="96" spans="1:8" x14ac:dyDescent="0.3">
      <c r="A96" s="4">
        <v>2014</v>
      </c>
      <c r="B96" s="12">
        <v>11</v>
      </c>
      <c r="C96" s="12" t="s">
        <v>158</v>
      </c>
      <c r="D96" s="12" t="s">
        <v>132</v>
      </c>
      <c r="E96" s="12" t="str">
        <f t="shared" si="17"/>
        <v>H</v>
      </c>
      <c r="F96" s="12" t="str">
        <f t="shared" si="18"/>
        <v>OOC</v>
      </c>
      <c r="G96" s="14">
        <v>-30</v>
      </c>
      <c r="H96" s="15">
        <f t="shared" si="19"/>
        <v>-31.8</v>
      </c>
    </row>
    <row r="97" spans="1:8" x14ac:dyDescent="0.3">
      <c r="A97" s="4">
        <v>2014</v>
      </c>
      <c r="B97" s="12">
        <v>12</v>
      </c>
      <c r="C97" s="12" t="s">
        <v>21</v>
      </c>
      <c r="D97" s="12" t="s">
        <v>132</v>
      </c>
      <c r="E97" s="12" t="str">
        <f t="shared" si="17"/>
        <v>H</v>
      </c>
      <c r="F97" s="12" t="str">
        <f t="shared" si="18"/>
        <v>SECW</v>
      </c>
      <c r="G97" s="14">
        <f>IFERROR(VLOOKUP(C97,'2014'!B:C,2,FALSE),"")</f>
        <v>23.6</v>
      </c>
      <c r="H97" s="15">
        <f t="shared" si="19"/>
        <v>22.184000000000001</v>
      </c>
    </row>
  </sheetData>
  <autoFilter ref="A1:H97">
    <sortState ref="A2:H97">
      <sortCondition ref="A1:A97"/>
    </sortState>
  </autoFilter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workbookViewId="0"/>
  </sheetViews>
  <sheetFormatPr defaultColWidth="9.109375" defaultRowHeight="14.4" x14ac:dyDescent="0.3"/>
  <cols>
    <col min="1" max="1" width="7.6640625" style="2" bestFit="1" customWidth="1"/>
    <col min="2" max="2" width="12" style="7" bestFit="1" customWidth="1"/>
    <col min="3" max="3" width="19.44140625" style="7" bestFit="1" customWidth="1"/>
    <col min="4" max="4" width="18" style="7" bestFit="1" customWidth="1"/>
    <col min="5" max="5" width="9.5546875" style="7" bestFit="1" customWidth="1"/>
    <col min="6" max="6" width="10" style="7" bestFit="1" customWidth="1"/>
    <col min="7" max="7" width="11.44140625" style="8" bestFit="1" customWidth="1"/>
    <col min="8" max="8" width="12.6640625" style="9" bestFit="1" customWidth="1"/>
    <col min="9" max="9" width="9.109375" style="7"/>
    <col min="10" max="10" width="8.88671875" style="7" bestFit="1" customWidth="1"/>
    <col min="11" max="11" width="7.44140625" style="7" bestFit="1" customWidth="1"/>
    <col min="12" max="12" width="10.5546875" style="7" bestFit="1" customWidth="1"/>
    <col min="13" max="13" width="13.44140625" style="7" bestFit="1" customWidth="1"/>
    <col min="14" max="14" width="6.33203125" style="7" bestFit="1" customWidth="1"/>
    <col min="15" max="15" width="6.5546875" style="7" bestFit="1" customWidth="1"/>
    <col min="16" max="16" width="6.33203125" style="7" bestFit="1" customWidth="1"/>
    <col min="17" max="17" width="5.88671875" style="7" bestFit="1" customWidth="1"/>
    <col min="18" max="16384" width="9.109375" style="7"/>
  </cols>
  <sheetData>
    <row r="1" spans="1:17" x14ac:dyDescent="0.3">
      <c r="A1" s="2" t="s">
        <v>138</v>
      </c>
      <c r="B1" s="2" t="s">
        <v>139</v>
      </c>
      <c r="C1" s="2" t="s">
        <v>140</v>
      </c>
      <c r="D1" s="2" t="s">
        <v>141</v>
      </c>
      <c r="E1" s="2" t="s">
        <v>142</v>
      </c>
      <c r="F1" s="2" t="s">
        <v>143</v>
      </c>
      <c r="G1" s="5" t="s">
        <v>144</v>
      </c>
      <c r="H1" s="6" t="s">
        <v>160</v>
      </c>
      <c r="J1" s="2" t="s">
        <v>242</v>
      </c>
      <c r="K1" s="2" t="s">
        <v>243</v>
      </c>
      <c r="L1" s="2" t="s">
        <v>247</v>
      </c>
      <c r="M1" s="2" t="s">
        <v>248</v>
      </c>
      <c r="N1" s="2" t="s">
        <v>241</v>
      </c>
      <c r="O1" s="2" t="s">
        <v>244</v>
      </c>
      <c r="P1" s="2" t="s">
        <v>245</v>
      </c>
      <c r="Q1" s="2" t="s">
        <v>246</v>
      </c>
    </row>
    <row r="2" spans="1:17" ht="15" customHeight="1" x14ac:dyDescent="0.3">
      <c r="A2" s="3">
        <v>2007</v>
      </c>
      <c r="B2" s="7">
        <v>1</v>
      </c>
      <c r="C2" s="7" t="s">
        <v>61</v>
      </c>
      <c r="D2" s="7" t="s">
        <v>136</v>
      </c>
      <c r="E2" s="7" t="str">
        <f t="shared" ref="E2:E16" si="0">IF(OR(D2="Nashville, TN",D2="Starkville, MS",D2="Oxford, MS",D2="Auburn, AL",D2="Knoxville, TN",D2="Tuscaloosa, AL",D2="Gainesville, FL",D2="Columbia, SC",D2="Baton Rouge, LA",D2="College Station, TX",D2="Lexington, KY",D2="Columbia, MO",D2="Athens, GA"),"A",IF(OR(D2="Little Rock, AR",D2="Fayetteville, AR"),"H","N"))</f>
        <v>H</v>
      </c>
      <c r="F2" s="7" t="str">
        <f t="shared" ref="F2:F28" si="1">IF(OR(C2="Alabama",C2="Arkansas",C2="Auburn",C2="LSU",C2="Mississippi State",C2="Ole Miss",C2="Texas A&amp;M"),"SECW",IF(OR(C2="Florida",C2="Georgia",C2="Kentucky",C2="Missouri",C2="South Carolina",C2="Tennessee",C2="Vanderbilt"),"SECE","OOC"))</f>
        <v>OOC</v>
      </c>
      <c r="G2" s="8">
        <f>IFERROR(VLOOKUP(C2,'2007'!B:C,2,FALSE),"")</f>
        <v>0.8</v>
      </c>
      <c r="H2" s="9">
        <f t="shared" ref="H2:H33" si="2">IF(G2&gt;=0,IF(E2="H",0.94,IF(E2="A",1.06,1)),IF(E2="H",1.06,IF(E2="A",0.94,1)))*G2</f>
        <v>0.752</v>
      </c>
      <c r="J2" s="2">
        <v>2007</v>
      </c>
      <c r="K2" s="9">
        <f>SUMIF(A:A,J2,H:H)</f>
        <v>4.477999999999998</v>
      </c>
      <c r="L2" s="9">
        <f>SUMIFS(H:H,A:A,J2,F:F,"SECW")</f>
        <v>36.36</v>
      </c>
      <c r="M2" s="9">
        <f>SUMIFS(H:H,A:A,J2,F:F,"SECE")</f>
        <v>36.584000000000003</v>
      </c>
      <c r="N2" s="9">
        <f>SUMIFS(H:H,A:A,J2,F:F,"OOC")</f>
        <v>-68.466000000000008</v>
      </c>
      <c r="O2" s="9">
        <f>L2+M2</f>
        <v>72.944000000000003</v>
      </c>
      <c r="P2" s="9">
        <f>SUMIFS(H:H,A:A,J2,E:E,"H")</f>
        <v>-37.258000000000003</v>
      </c>
      <c r="Q2" s="9">
        <f>SUMIFS(H:H,A:A,J2,E:E,"A")+SUMIFS(H:H,A:A,J2,E:E,"N")</f>
        <v>41.736000000000004</v>
      </c>
    </row>
    <row r="3" spans="1:17" x14ac:dyDescent="0.3">
      <c r="A3" s="3">
        <v>2007</v>
      </c>
      <c r="B3" s="7">
        <v>2</v>
      </c>
      <c r="C3" s="7" t="s">
        <v>43</v>
      </c>
      <c r="D3" s="7" t="s">
        <v>132</v>
      </c>
      <c r="E3" s="7" t="str">
        <f t="shared" si="0"/>
        <v>A</v>
      </c>
      <c r="F3" s="7" t="str">
        <f t="shared" si="1"/>
        <v>SECW</v>
      </c>
      <c r="G3" s="8">
        <f>IFERROR(VLOOKUP(C3,'2007'!B:C,2,FALSE),"")</f>
        <v>3.1</v>
      </c>
      <c r="H3" s="9">
        <f t="shared" si="2"/>
        <v>3.2860000000000005</v>
      </c>
      <c r="J3" s="2">
        <v>2008</v>
      </c>
      <c r="K3" s="9">
        <f t="shared" ref="K3:K9" si="3">SUMIF(A:A,J3,H:H)</f>
        <v>48.975999999999999</v>
      </c>
      <c r="L3" s="9">
        <f t="shared" ref="L3:L9" si="4">SUMIFS(H:H,A:A,J3,F:F,"SECW")</f>
        <v>32.147999999999996</v>
      </c>
      <c r="M3" s="9">
        <f t="shared" ref="M3:M9" si="5">SUMIFS(H:H,A:A,J3,F:F,"SECE")</f>
        <v>36.634</v>
      </c>
      <c r="N3" s="9">
        <f t="shared" ref="N3:N9" si="6">SUMIFS(H:H,A:A,J3,F:F,"OOC")</f>
        <v>-19.805999999999997</v>
      </c>
      <c r="O3" s="9">
        <f t="shared" ref="O3:O9" si="7">L3+M3</f>
        <v>68.781999999999996</v>
      </c>
      <c r="P3" s="9">
        <f t="shared" ref="P3:P9" si="8">SUMIFS(H:H,A:A,J3,E:E,"H")</f>
        <v>19.815999999999995</v>
      </c>
      <c r="Q3" s="9">
        <f t="shared" ref="Q3:Q9" si="9">SUMIFS(H:H,A:A,J3,E:E,"A")+SUMIFS(H:H,A:A,J3,E:E,"N")</f>
        <v>29.160000000000004</v>
      </c>
    </row>
    <row r="4" spans="1:17" x14ac:dyDescent="0.3">
      <c r="A4" s="3">
        <v>2007</v>
      </c>
      <c r="B4" s="7">
        <v>3</v>
      </c>
      <c r="C4" s="7" t="s">
        <v>26</v>
      </c>
      <c r="D4" s="7" t="s">
        <v>136</v>
      </c>
      <c r="E4" s="7" t="str">
        <f t="shared" si="0"/>
        <v>H</v>
      </c>
      <c r="F4" s="7" t="str">
        <f t="shared" si="1"/>
        <v>SECE</v>
      </c>
      <c r="G4" s="8">
        <f>IFERROR(VLOOKUP(C4,'2007'!B:C,2,FALSE),"")</f>
        <v>10.6</v>
      </c>
      <c r="H4" s="9">
        <f t="shared" si="2"/>
        <v>9.9639999999999986</v>
      </c>
      <c r="J4" s="2">
        <v>2009</v>
      </c>
      <c r="K4" s="9">
        <f t="shared" si="3"/>
        <v>72.096000000000004</v>
      </c>
      <c r="L4" s="9">
        <f t="shared" si="4"/>
        <v>63.564</v>
      </c>
      <c r="M4" s="9">
        <f t="shared" si="5"/>
        <v>45.863999999999997</v>
      </c>
      <c r="N4" s="9">
        <f t="shared" si="6"/>
        <v>-37.332000000000001</v>
      </c>
      <c r="O4" s="9">
        <f t="shared" si="7"/>
        <v>109.428</v>
      </c>
      <c r="P4" s="9">
        <f t="shared" si="8"/>
        <v>-8.9400000000000048</v>
      </c>
      <c r="Q4" s="9">
        <f t="shared" si="9"/>
        <v>81.036000000000001</v>
      </c>
    </row>
    <row r="5" spans="1:17" x14ac:dyDescent="0.3">
      <c r="A5" s="3">
        <v>2007</v>
      </c>
      <c r="B5" s="7">
        <v>4</v>
      </c>
      <c r="C5" s="7" t="s">
        <v>120</v>
      </c>
      <c r="D5" s="7" t="s">
        <v>136</v>
      </c>
      <c r="E5" s="7" t="str">
        <f t="shared" si="0"/>
        <v>H</v>
      </c>
      <c r="F5" s="7" t="str">
        <f t="shared" si="1"/>
        <v>OOC</v>
      </c>
      <c r="G5" s="8">
        <f>IFERROR(VLOOKUP(C5,'2007'!B:C,2,FALSE),"")</f>
        <v>-19.2</v>
      </c>
      <c r="H5" s="9">
        <f t="shared" si="2"/>
        <v>-20.352</v>
      </c>
      <c r="J5" s="2">
        <v>2010</v>
      </c>
      <c r="K5" s="9">
        <f t="shared" si="3"/>
        <v>42.573999999999991</v>
      </c>
      <c r="L5" s="9">
        <f t="shared" si="4"/>
        <v>74.251999999999995</v>
      </c>
      <c r="M5" s="9">
        <f t="shared" si="5"/>
        <v>21.518000000000001</v>
      </c>
      <c r="N5" s="9">
        <f t="shared" si="6"/>
        <v>-53.195999999999998</v>
      </c>
      <c r="O5" s="9">
        <f t="shared" si="7"/>
        <v>95.77</v>
      </c>
      <c r="P5" s="9">
        <f t="shared" si="8"/>
        <v>-36.942</v>
      </c>
      <c r="Q5" s="9">
        <f t="shared" si="9"/>
        <v>79.515999999999991</v>
      </c>
    </row>
    <row r="6" spans="1:17" x14ac:dyDescent="0.3">
      <c r="A6" s="3">
        <v>2007</v>
      </c>
      <c r="B6" s="7">
        <v>5</v>
      </c>
      <c r="C6" s="7" t="s">
        <v>159</v>
      </c>
      <c r="D6" s="7" t="s">
        <v>167</v>
      </c>
      <c r="E6" s="7" t="str">
        <f t="shared" si="0"/>
        <v>H</v>
      </c>
      <c r="F6" s="7" t="str">
        <f t="shared" si="1"/>
        <v>OOC</v>
      </c>
      <c r="G6" s="8">
        <v>-30</v>
      </c>
      <c r="H6" s="9">
        <f t="shared" si="2"/>
        <v>-31.8</v>
      </c>
      <c r="J6" s="2">
        <v>2011</v>
      </c>
      <c r="K6" s="9">
        <f t="shared" si="3"/>
        <v>38.228000000000009</v>
      </c>
      <c r="L6" s="9">
        <f t="shared" si="4"/>
        <v>64.272000000000006</v>
      </c>
      <c r="M6" s="9">
        <f t="shared" si="5"/>
        <v>27.958000000000002</v>
      </c>
      <c r="N6" s="9">
        <f t="shared" si="6"/>
        <v>-54.001999999999995</v>
      </c>
      <c r="O6" s="9">
        <f t="shared" si="7"/>
        <v>92.23</v>
      </c>
      <c r="P6" s="9">
        <f t="shared" si="8"/>
        <v>-48.141999999999996</v>
      </c>
      <c r="Q6" s="9">
        <f t="shared" si="9"/>
        <v>86.37</v>
      </c>
    </row>
    <row r="7" spans="1:17" x14ac:dyDescent="0.3">
      <c r="A7" s="3">
        <v>2007</v>
      </c>
      <c r="B7" s="7">
        <v>6</v>
      </c>
      <c r="C7" s="7" t="s">
        <v>21</v>
      </c>
      <c r="D7" s="7" t="s">
        <v>136</v>
      </c>
      <c r="E7" s="7" t="str">
        <f t="shared" si="0"/>
        <v>H</v>
      </c>
      <c r="F7" s="7" t="str">
        <f t="shared" si="1"/>
        <v>SECW</v>
      </c>
      <c r="G7" s="8">
        <f>IFERROR(VLOOKUP(C7,'2007'!B:C,2,FALSE),"")</f>
        <v>9.8000000000000007</v>
      </c>
      <c r="H7" s="9">
        <f t="shared" si="2"/>
        <v>9.2119999999999997</v>
      </c>
      <c r="J7" s="2">
        <v>2012</v>
      </c>
      <c r="K7" s="9">
        <f t="shared" si="3"/>
        <v>61.045999999999999</v>
      </c>
      <c r="L7" s="9">
        <f t="shared" si="4"/>
        <v>82.3</v>
      </c>
      <c r="M7" s="9">
        <f t="shared" si="5"/>
        <v>13.250000000000002</v>
      </c>
      <c r="N7" s="9">
        <f t="shared" si="6"/>
        <v>-34.503999999999998</v>
      </c>
      <c r="O7" s="9">
        <f t="shared" si="7"/>
        <v>95.55</v>
      </c>
      <c r="P7" s="9">
        <f t="shared" si="8"/>
        <v>15.577999999999999</v>
      </c>
      <c r="Q7" s="9">
        <f t="shared" si="9"/>
        <v>45.468000000000004</v>
      </c>
    </row>
    <row r="8" spans="1:17" x14ac:dyDescent="0.3">
      <c r="A8" s="3">
        <v>2007</v>
      </c>
      <c r="B8" s="7">
        <v>7</v>
      </c>
      <c r="C8" s="7" t="s">
        <v>78</v>
      </c>
      <c r="D8" s="7" t="s">
        <v>137</v>
      </c>
      <c r="E8" s="7" t="str">
        <f t="shared" si="0"/>
        <v>A</v>
      </c>
      <c r="F8" s="7" t="str">
        <f t="shared" si="1"/>
        <v>SECW</v>
      </c>
      <c r="G8" s="8">
        <f>IFERROR(VLOOKUP(C8,'2007'!B:C,2,FALSE),"")</f>
        <v>-3.3</v>
      </c>
      <c r="H8" s="9">
        <f t="shared" si="2"/>
        <v>-3.1019999999999999</v>
      </c>
      <c r="J8" s="2">
        <v>2013</v>
      </c>
      <c r="K8" s="9">
        <f t="shared" si="3"/>
        <v>59.988</v>
      </c>
      <c r="L8" s="9">
        <f t="shared" si="4"/>
        <v>94.888000000000005</v>
      </c>
      <c r="M8" s="9">
        <f t="shared" si="5"/>
        <v>26.731999999999999</v>
      </c>
      <c r="N8" s="9">
        <f t="shared" si="6"/>
        <v>-61.631999999999998</v>
      </c>
      <c r="O8" s="9">
        <f t="shared" si="7"/>
        <v>121.62</v>
      </c>
      <c r="P8" s="9">
        <f t="shared" si="8"/>
        <v>7.4579999999999949</v>
      </c>
      <c r="Q8" s="9">
        <f t="shared" si="9"/>
        <v>52.53</v>
      </c>
    </row>
    <row r="9" spans="1:17" x14ac:dyDescent="0.3">
      <c r="A9" s="3">
        <v>2007</v>
      </c>
      <c r="B9" s="7">
        <v>8</v>
      </c>
      <c r="C9" s="7" t="s">
        <v>119</v>
      </c>
      <c r="D9" s="7" t="s">
        <v>136</v>
      </c>
      <c r="E9" s="7" t="str">
        <f t="shared" si="0"/>
        <v>H</v>
      </c>
      <c r="F9" s="7" t="str">
        <f t="shared" si="1"/>
        <v>OOC</v>
      </c>
      <c r="G9" s="8">
        <f>IFERROR(VLOOKUP(C9,'2007'!B:C,2,FALSE),"")</f>
        <v>-16.100000000000001</v>
      </c>
      <c r="H9" s="9">
        <f t="shared" si="2"/>
        <v>-17.066000000000003</v>
      </c>
      <c r="J9" s="2">
        <v>2014</v>
      </c>
      <c r="K9" s="9">
        <f t="shared" si="3"/>
        <v>115.72800000000001</v>
      </c>
      <c r="L9" s="9">
        <f t="shared" si="4"/>
        <v>118.01599999999999</v>
      </c>
      <c r="M9" s="9">
        <f t="shared" si="5"/>
        <v>35.024000000000001</v>
      </c>
      <c r="N9" s="9">
        <f t="shared" si="6"/>
        <v>-37.311999999999998</v>
      </c>
      <c r="O9" s="9">
        <f t="shared" si="7"/>
        <v>153.04</v>
      </c>
      <c r="P9" s="9">
        <f t="shared" si="8"/>
        <v>47.664000000000001</v>
      </c>
      <c r="Q9" s="9">
        <f t="shared" si="9"/>
        <v>68.064000000000007</v>
      </c>
    </row>
    <row r="10" spans="1:17" x14ac:dyDescent="0.3">
      <c r="A10" s="3">
        <v>2007</v>
      </c>
      <c r="B10" s="7">
        <v>9</v>
      </c>
      <c r="C10" s="7" t="s">
        <v>34</v>
      </c>
      <c r="D10" s="7" t="s">
        <v>136</v>
      </c>
      <c r="E10" s="7" t="str">
        <f t="shared" si="0"/>
        <v>H</v>
      </c>
      <c r="F10" s="7" t="str">
        <f t="shared" si="1"/>
        <v>SECE</v>
      </c>
      <c r="G10" s="8">
        <f>IFERROR(VLOOKUP(C10,'2007'!B:C,2,FALSE),"")</f>
        <v>9.6</v>
      </c>
      <c r="H10" s="9">
        <f t="shared" si="2"/>
        <v>9.0239999999999991</v>
      </c>
      <c r="J10" s="10"/>
      <c r="K10" s="11"/>
      <c r="L10" s="11"/>
      <c r="M10" s="11"/>
      <c r="N10" s="11"/>
      <c r="O10" s="11"/>
      <c r="P10" s="11"/>
      <c r="Q10" s="11"/>
    </row>
    <row r="11" spans="1:17" x14ac:dyDescent="0.3">
      <c r="A11" s="3">
        <v>2007</v>
      </c>
      <c r="B11" s="7">
        <v>10</v>
      </c>
      <c r="C11" s="7" t="s">
        <v>14</v>
      </c>
      <c r="D11" s="7" t="s">
        <v>135</v>
      </c>
      <c r="E11" s="7" t="str">
        <f t="shared" si="0"/>
        <v>A</v>
      </c>
      <c r="F11" s="7" t="str">
        <f t="shared" si="1"/>
        <v>SECE</v>
      </c>
      <c r="G11" s="8">
        <f>IFERROR(VLOOKUP(C11,'2007'!B:C,2,FALSE),"")</f>
        <v>16.600000000000001</v>
      </c>
      <c r="H11" s="9">
        <f t="shared" si="2"/>
        <v>17.596000000000004</v>
      </c>
      <c r="J11" s="2" t="s">
        <v>249</v>
      </c>
      <c r="K11" s="9">
        <f>MIN(K2:K9)</f>
        <v>4.477999999999998</v>
      </c>
      <c r="L11" s="9">
        <f t="shared" ref="L11:Q11" si="10">MIN(L2:L9)</f>
        <v>32.147999999999996</v>
      </c>
      <c r="M11" s="9">
        <f t="shared" si="10"/>
        <v>13.250000000000002</v>
      </c>
      <c r="N11" s="9">
        <f t="shared" si="10"/>
        <v>-68.466000000000008</v>
      </c>
      <c r="O11" s="9">
        <f t="shared" si="10"/>
        <v>68.781999999999996</v>
      </c>
      <c r="P11" s="9">
        <f t="shared" si="10"/>
        <v>-48.141999999999996</v>
      </c>
      <c r="Q11" s="9">
        <f t="shared" si="10"/>
        <v>29.160000000000004</v>
      </c>
    </row>
    <row r="12" spans="1:17" x14ac:dyDescent="0.3">
      <c r="A12" s="3">
        <v>2007</v>
      </c>
      <c r="B12" s="7">
        <v>11</v>
      </c>
      <c r="C12" s="7" t="s">
        <v>52</v>
      </c>
      <c r="D12" s="7" t="s">
        <v>167</v>
      </c>
      <c r="E12" s="7" t="str">
        <f t="shared" si="0"/>
        <v>H</v>
      </c>
      <c r="F12" s="7" t="str">
        <f t="shared" si="1"/>
        <v>SECW</v>
      </c>
      <c r="G12" s="8">
        <f>IFERROR(VLOOKUP(C12,'2007'!B:C,2,FALSE),"")</f>
        <v>3.2</v>
      </c>
      <c r="H12" s="9">
        <f t="shared" si="2"/>
        <v>3.008</v>
      </c>
      <c r="J12" s="2" t="s">
        <v>250</v>
      </c>
      <c r="K12" s="9">
        <f>MAX(K2:K9)</f>
        <v>115.72800000000001</v>
      </c>
      <c r="L12" s="9">
        <f t="shared" ref="L12:Q12" si="11">MAX(L2:L9)</f>
        <v>118.01599999999999</v>
      </c>
      <c r="M12" s="9">
        <f t="shared" si="11"/>
        <v>45.863999999999997</v>
      </c>
      <c r="N12" s="9">
        <f t="shared" si="11"/>
        <v>-19.805999999999997</v>
      </c>
      <c r="O12" s="9">
        <f t="shared" si="11"/>
        <v>153.04</v>
      </c>
      <c r="P12" s="9">
        <f t="shared" si="11"/>
        <v>47.664000000000001</v>
      </c>
      <c r="Q12" s="9">
        <f t="shared" si="11"/>
        <v>86.37</v>
      </c>
    </row>
    <row r="13" spans="1:17" x14ac:dyDescent="0.3">
      <c r="A13" s="3">
        <v>2007</v>
      </c>
      <c r="B13" s="7">
        <v>12</v>
      </c>
      <c r="C13" s="7" t="s">
        <v>4</v>
      </c>
      <c r="D13" s="7" t="s">
        <v>134</v>
      </c>
      <c r="E13" s="7" t="str">
        <f t="shared" si="0"/>
        <v>A</v>
      </c>
      <c r="F13" s="7" t="str">
        <f t="shared" si="1"/>
        <v>SECW</v>
      </c>
      <c r="G13" s="8">
        <f>IFERROR(VLOOKUP(C13,'2007'!B:C,2,FALSE),"")</f>
        <v>22.6</v>
      </c>
      <c r="H13" s="9">
        <f t="shared" si="2"/>
        <v>23.956000000000003</v>
      </c>
      <c r="J13" s="2" t="s">
        <v>251</v>
      </c>
      <c r="K13" s="9">
        <f>AVERAGE(K2:K9)</f>
        <v>55.389250000000004</v>
      </c>
      <c r="L13" s="9">
        <f t="shared" ref="L13:Q13" si="12">AVERAGE(L2:L9)</f>
        <v>70.724999999999994</v>
      </c>
      <c r="M13" s="9">
        <f t="shared" si="12"/>
        <v>30.445499999999999</v>
      </c>
      <c r="N13" s="9">
        <f t="shared" si="12"/>
        <v>-45.781250000000007</v>
      </c>
      <c r="O13" s="9">
        <f t="shared" si="12"/>
        <v>101.17049999999999</v>
      </c>
      <c r="P13" s="9">
        <f t="shared" si="12"/>
        <v>-5.0957500000000007</v>
      </c>
      <c r="Q13" s="9">
        <f t="shared" si="12"/>
        <v>60.485000000000007</v>
      </c>
    </row>
    <row r="14" spans="1:17" ht="15" customHeight="1" x14ac:dyDescent="0.3">
      <c r="A14" s="4">
        <v>2008</v>
      </c>
      <c r="B14" s="12">
        <v>1</v>
      </c>
      <c r="C14" s="13" t="s">
        <v>170</v>
      </c>
      <c r="D14" s="12" t="s">
        <v>136</v>
      </c>
      <c r="E14" s="12" t="str">
        <f t="shared" si="0"/>
        <v>H</v>
      </c>
      <c r="F14" s="12" t="str">
        <f t="shared" si="1"/>
        <v>OOC</v>
      </c>
      <c r="G14" s="14">
        <v>-30</v>
      </c>
      <c r="H14" s="15">
        <f t="shared" si="2"/>
        <v>-31.8</v>
      </c>
      <c r="J14" s="2" t="s">
        <v>252</v>
      </c>
      <c r="K14" s="9">
        <f>_xlfn.STDEV.S(K2:K9)</f>
        <v>31.768924293808155</v>
      </c>
      <c r="L14" s="9">
        <f t="shared" ref="L14:Q14" si="13">_xlfn.STDEV.S(L2:L9)</f>
        <v>28.607613591989324</v>
      </c>
      <c r="M14" s="9">
        <f t="shared" si="13"/>
        <v>10.212280660347835</v>
      </c>
      <c r="N14" s="9">
        <f t="shared" si="13"/>
        <v>16.183816464516095</v>
      </c>
      <c r="O14" s="9">
        <f t="shared" si="13"/>
        <v>27.158927976949762</v>
      </c>
      <c r="P14" s="9">
        <f t="shared" si="13"/>
        <v>33.605992126192533</v>
      </c>
      <c r="Q14" s="9">
        <f t="shared" si="13"/>
        <v>21.157808312096694</v>
      </c>
    </row>
    <row r="15" spans="1:17" x14ac:dyDescent="0.3">
      <c r="A15" s="4">
        <v>2008</v>
      </c>
      <c r="B15" s="12">
        <v>2</v>
      </c>
      <c r="C15" s="12" t="s">
        <v>99</v>
      </c>
      <c r="D15" s="12" t="s">
        <v>167</v>
      </c>
      <c r="E15" s="12" t="str">
        <f t="shared" si="0"/>
        <v>H</v>
      </c>
      <c r="F15" s="12" t="str">
        <f t="shared" si="1"/>
        <v>OOC</v>
      </c>
      <c r="G15" s="14">
        <f>IFERROR(VLOOKUP(C15,'2008'!B:C,2,FALSE),"")</f>
        <v>-19.5</v>
      </c>
      <c r="H15" s="15">
        <f t="shared" si="2"/>
        <v>-20.67</v>
      </c>
    </row>
    <row r="16" spans="1:17" x14ac:dyDescent="0.3">
      <c r="A16" s="4">
        <v>2008</v>
      </c>
      <c r="B16" s="12">
        <v>3</v>
      </c>
      <c r="C16" s="12" t="s">
        <v>43</v>
      </c>
      <c r="D16" s="12" t="s">
        <v>136</v>
      </c>
      <c r="E16" s="12" t="str">
        <f t="shared" si="0"/>
        <v>H</v>
      </c>
      <c r="F16" s="12" t="str">
        <f t="shared" si="1"/>
        <v>SECW</v>
      </c>
      <c r="G16" s="14">
        <f>IFERROR(VLOOKUP(C16,'2008'!B:C,2,FALSE),"")</f>
        <v>19.8</v>
      </c>
      <c r="H16" s="15">
        <f t="shared" si="2"/>
        <v>18.611999999999998</v>
      </c>
    </row>
    <row r="17" spans="1:8" x14ac:dyDescent="0.3">
      <c r="A17" s="4">
        <v>2008</v>
      </c>
      <c r="B17" s="12">
        <v>4</v>
      </c>
      <c r="C17" s="12" t="s">
        <v>15</v>
      </c>
      <c r="D17" s="12" t="s">
        <v>171</v>
      </c>
      <c r="E17" s="12" t="s">
        <v>157</v>
      </c>
      <c r="F17" s="12" t="str">
        <f t="shared" si="1"/>
        <v>OOC</v>
      </c>
      <c r="G17" s="14">
        <f>IFERROR(VLOOKUP(C17,'2008'!B:C,2,FALSE),"")</f>
        <v>27.8</v>
      </c>
      <c r="H17" s="15">
        <f t="shared" si="2"/>
        <v>29.468000000000004</v>
      </c>
    </row>
    <row r="18" spans="1:8" x14ac:dyDescent="0.3">
      <c r="A18" s="4">
        <v>2008</v>
      </c>
      <c r="B18" s="12">
        <v>5</v>
      </c>
      <c r="C18" s="12" t="s">
        <v>5</v>
      </c>
      <c r="D18" s="12" t="s">
        <v>136</v>
      </c>
      <c r="E18" s="12" t="str">
        <f t="shared" ref="E18:E49" si="14">IF(OR(D18="Nashville, TN",D18="Starkville, MS",D18="Oxford, MS",D18="Auburn, AL",D18="Knoxville, TN",D18="Tuscaloosa, AL",D18="Gainesville, FL",D18="Columbia, SC",D18="Baton Rouge, LA",D18="College Station, TX",D18="Lexington, KY",D18="Columbia, MO",D18="Athens, GA"),"A",IF(OR(D18="Little Rock, AR",D18="Fayetteville, AR"),"H","N"))</f>
        <v>H</v>
      </c>
      <c r="F18" s="12" t="str">
        <f t="shared" si="1"/>
        <v>SECE</v>
      </c>
      <c r="G18" s="14">
        <f>IFERROR(VLOOKUP(C18,'2008'!B:C,2,FALSE),"")</f>
        <v>30.6</v>
      </c>
      <c r="H18" s="15">
        <f t="shared" si="2"/>
        <v>28.763999999999999</v>
      </c>
    </row>
    <row r="19" spans="1:8" x14ac:dyDescent="0.3">
      <c r="A19" s="4">
        <v>2008</v>
      </c>
      <c r="B19" s="12">
        <v>6</v>
      </c>
      <c r="C19" s="12" t="s">
        <v>21</v>
      </c>
      <c r="D19" s="12" t="s">
        <v>148</v>
      </c>
      <c r="E19" s="12" t="str">
        <f t="shared" si="14"/>
        <v>A</v>
      </c>
      <c r="F19" s="12" t="str">
        <f t="shared" si="1"/>
        <v>SECW</v>
      </c>
      <c r="G19" s="14">
        <f>IFERROR(VLOOKUP(C19,'2008'!B:C,2,FALSE),"")</f>
        <v>-1.6</v>
      </c>
      <c r="H19" s="15">
        <f t="shared" si="2"/>
        <v>-1.504</v>
      </c>
    </row>
    <row r="20" spans="1:8" x14ac:dyDescent="0.3">
      <c r="A20" s="4">
        <v>2008</v>
      </c>
      <c r="B20" s="12">
        <v>7</v>
      </c>
      <c r="C20" s="12" t="s">
        <v>26</v>
      </c>
      <c r="D20" s="12" t="s">
        <v>146</v>
      </c>
      <c r="E20" s="12" t="str">
        <f t="shared" si="14"/>
        <v>A</v>
      </c>
      <c r="F20" s="12" t="str">
        <f t="shared" si="1"/>
        <v>SECE</v>
      </c>
      <c r="G20" s="14">
        <f>IFERROR(VLOOKUP(C20,'2008'!B:C,2,FALSE),"")</f>
        <v>-1.1000000000000001</v>
      </c>
      <c r="H20" s="15">
        <f t="shared" si="2"/>
        <v>-1.034</v>
      </c>
    </row>
    <row r="21" spans="1:8" x14ac:dyDescent="0.3">
      <c r="A21" s="4">
        <v>2008</v>
      </c>
      <c r="B21" s="12">
        <v>8</v>
      </c>
      <c r="C21" s="12" t="s">
        <v>78</v>
      </c>
      <c r="D21" s="12" t="s">
        <v>136</v>
      </c>
      <c r="E21" s="12" t="str">
        <f t="shared" si="14"/>
        <v>H</v>
      </c>
      <c r="F21" s="12" t="str">
        <f t="shared" si="1"/>
        <v>SECW</v>
      </c>
      <c r="G21" s="14">
        <f>IFERROR(VLOOKUP(C21,'2008'!B:C,2,FALSE),"")</f>
        <v>13.2</v>
      </c>
      <c r="H21" s="15">
        <f t="shared" si="2"/>
        <v>12.407999999999999</v>
      </c>
    </row>
    <row r="22" spans="1:8" x14ac:dyDescent="0.3">
      <c r="A22" s="4">
        <v>2008</v>
      </c>
      <c r="B22" s="12">
        <v>9</v>
      </c>
      <c r="C22" s="12" t="s">
        <v>49</v>
      </c>
      <c r="D22" s="12" t="s">
        <v>136</v>
      </c>
      <c r="E22" s="12" t="str">
        <f t="shared" si="14"/>
        <v>H</v>
      </c>
      <c r="F22" s="12" t="str">
        <f t="shared" si="1"/>
        <v>OOC</v>
      </c>
      <c r="G22" s="14">
        <f>IFERROR(VLOOKUP(C22,'2008'!B:C,2,FALSE),"")</f>
        <v>3.4</v>
      </c>
      <c r="H22" s="15">
        <f t="shared" si="2"/>
        <v>3.1959999999999997</v>
      </c>
    </row>
    <row r="23" spans="1:8" x14ac:dyDescent="0.3">
      <c r="A23" s="4">
        <v>2008</v>
      </c>
      <c r="B23" s="12">
        <v>10</v>
      </c>
      <c r="C23" s="12" t="s">
        <v>34</v>
      </c>
      <c r="D23" s="12" t="s">
        <v>153</v>
      </c>
      <c r="E23" s="12" t="str">
        <f t="shared" si="14"/>
        <v>A</v>
      </c>
      <c r="F23" s="12" t="str">
        <f t="shared" si="1"/>
        <v>SECE</v>
      </c>
      <c r="G23" s="14">
        <f>IFERROR(VLOOKUP(C23,'2008'!B:C,2,FALSE),"")</f>
        <v>8.4</v>
      </c>
      <c r="H23" s="15">
        <f t="shared" si="2"/>
        <v>8.9040000000000017</v>
      </c>
    </row>
    <row r="24" spans="1:8" x14ac:dyDescent="0.3">
      <c r="A24" s="4">
        <v>2008</v>
      </c>
      <c r="B24" s="12">
        <v>11</v>
      </c>
      <c r="C24" s="12" t="s">
        <v>52</v>
      </c>
      <c r="D24" s="12" t="s">
        <v>147</v>
      </c>
      <c r="E24" s="12" t="str">
        <f t="shared" si="14"/>
        <v>A</v>
      </c>
      <c r="F24" s="12" t="str">
        <f t="shared" si="1"/>
        <v>SECW</v>
      </c>
      <c r="G24" s="14">
        <f>IFERROR(VLOOKUP(C24,'2008'!B:C,2,FALSE),"")</f>
        <v>-7.1</v>
      </c>
      <c r="H24" s="15">
        <f t="shared" si="2"/>
        <v>-6.6739999999999995</v>
      </c>
    </row>
    <row r="25" spans="1:8" x14ac:dyDescent="0.3">
      <c r="A25" s="4">
        <v>2008</v>
      </c>
      <c r="B25" s="12">
        <v>12</v>
      </c>
      <c r="C25" s="12" t="s">
        <v>4</v>
      </c>
      <c r="D25" s="12" t="s">
        <v>167</v>
      </c>
      <c r="E25" s="12" t="str">
        <f t="shared" si="14"/>
        <v>H</v>
      </c>
      <c r="F25" s="12" t="str">
        <f t="shared" si="1"/>
        <v>SECW</v>
      </c>
      <c r="G25" s="14">
        <f>IFERROR(VLOOKUP(C25,'2008'!B:C,2,FALSE),"")</f>
        <v>9.9</v>
      </c>
      <c r="H25" s="15">
        <f t="shared" si="2"/>
        <v>9.3059999999999992</v>
      </c>
    </row>
    <row r="26" spans="1:8" ht="15" customHeight="1" x14ac:dyDescent="0.3">
      <c r="A26" s="3">
        <v>2009</v>
      </c>
      <c r="B26" s="7">
        <v>1</v>
      </c>
      <c r="C26" s="16" t="s">
        <v>168</v>
      </c>
      <c r="D26" s="7" t="s">
        <v>167</v>
      </c>
      <c r="E26" s="7" t="str">
        <f t="shared" si="14"/>
        <v>H</v>
      </c>
      <c r="F26" s="7" t="str">
        <f t="shared" si="1"/>
        <v>OOC</v>
      </c>
      <c r="G26" s="8">
        <v>-30</v>
      </c>
      <c r="H26" s="9">
        <f t="shared" si="2"/>
        <v>-31.8</v>
      </c>
    </row>
    <row r="27" spans="1:8" x14ac:dyDescent="0.3">
      <c r="A27" s="3">
        <v>2009</v>
      </c>
      <c r="B27" s="7">
        <v>2</v>
      </c>
      <c r="C27" s="7" t="s">
        <v>12</v>
      </c>
      <c r="D27" s="7" t="s">
        <v>136</v>
      </c>
      <c r="E27" s="7" t="str">
        <f t="shared" si="14"/>
        <v>H</v>
      </c>
      <c r="F27" s="7" t="str">
        <f t="shared" si="1"/>
        <v>SECE</v>
      </c>
      <c r="G27" s="8">
        <f>IFERROR(VLOOKUP(C27,'2009'!B:C,2,FALSE),"")</f>
        <v>7.7</v>
      </c>
      <c r="H27" s="9">
        <f t="shared" si="2"/>
        <v>7.2379999999999995</v>
      </c>
    </row>
    <row r="28" spans="1:8" x14ac:dyDescent="0.3">
      <c r="A28" s="3">
        <v>2009</v>
      </c>
      <c r="B28" s="7">
        <v>3</v>
      </c>
      <c r="C28" s="7" t="s">
        <v>43</v>
      </c>
      <c r="D28" s="7" t="s">
        <v>132</v>
      </c>
      <c r="E28" s="7" t="str">
        <f t="shared" si="14"/>
        <v>A</v>
      </c>
      <c r="F28" s="7" t="str">
        <f t="shared" si="1"/>
        <v>SECW</v>
      </c>
      <c r="G28" s="8">
        <f>IFERROR(VLOOKUP(C28,'2009'!B:C,2,FALSE),"")</f>
        <v>24</v>
      </c>
      <c r="H28" s="9">
        <f t="shared" si="2"/>
        <v>25.44</v>
      </c>
    </row>
    <row r="29" spans="1:8" x14ac:dyDescent="0.3">
      <c r="A29" s="3">
        <v>2009</v>
      </c>
      <c r="B29" s="7">
        <v>4</v>
      </c>
      <c r="C29" s="7" t="s">
        <v>51</v>
      </c>
      <c r="D29" s="7" t="s">
        <v>163</v>
      </c>
      <c r="E29" s="7" t="str">
        <f t="shared" si="14"/>
        <v>N</v>
      </c>
      <c r="F29" s="7" t="s">
        <v>241</v>
      </c>
      <c r="G29" s="8">
        <f>IFERROR(VLOOKUP(C29,'2009'!B:C,2,FALSE),"")</f>
        <v>6.2</v>
      </c>
      <c r="H29" s="9">
        <f t="shared" si="2"/>
        <v>6.2</v>
      </c>
    </row>
    <row r="30" spans="1:8" x14ac:dyDescent="0.3">
      <c r="A30" s="3">
        <v>2009</v>
      </c>
      <c r="B30" s="7">
        <v>5</v>
      </c>
      <c r="C30" s="7" t="s">
        <v>21</v>
      </c>
      <c r="D30" s="7" t="s">
        <v>136</v>
      </c>
      <c r="E30" s="7" t="str">
        <f t="shared" si="14"/>
        <v>H</v>
      </c>
      <c r="F30" s="7" t="str">
        <f t="shared" ref="F30:F41" si="15">IF(OR(C30="Alabama",C30="Arkansas",C30="Auburn",C30="LSU",C30="Mississippi State",C30="Ole Miss",C30="Texas A&amp;M"),"SECW",IF(OR(C30="Florida",C30="Georgia",C30="Kentucky",C30="Missouri",C30="South Carolina",C30="Tennessee",C30="Vanderbilt"),"SECE","OOC"))</f>
        <v>SECW</v>
      </c>
      <c r="G30" s="8">
        <f>IFERROR(VLOOKUP(C30,'2009'!B:C,2,FALSE),"")</f>
        <v>9.1</v>
      </c>
      <c r="H30" s="9">
        <f t="shared" si="2"/>
        <v>8.5539999999999985</v>
      </c>
    </row>
    <row r="31" spans="1:8" x14ac:dyDescent="0.3">
      <c r="A31" s="3">
        <v>2009</v>
      </c>
      <c r="B31" s="7">
        <v>6</v>
      </c>
      <c r="C31" s="7" t="s">
        <v>5</v>
      </c>
      <c r="D31" s="7" t="s">
        <v>151</v>
      </c>
      <c r="E31" s="7" t="str">
        <f t="shared" si="14"/>
        <v>A</v>
      </c>
      <c r="F31" s="7" t="str">
        <f t="shared" si="15"/>
        <v>SECE</v>
      </c>
      <c r="G31" s="8">
        <f>IFERROR(VLOOKUP(C31,'2009'!B:C,2,FALSE),"")</f>
        <v>25</v>
      </c>
      <c r="H31" s="9">
        <f t="shared" si="2"/>
        <v>26.5</v>
      </c>
    </row>
    <row r="32" spans="1:8" x14ac:dyDescent="0.3">
      <c r="A32" s="3">
        <v>2009</v>
      </c>
      <c r="B32" s="7">
        <v>7</v>
      </c>
      <c r="C32" s="7" t="s">
        <v>78</v>
      </c>
      <c r="D32" s="7" t="s">
        <v>137</v>
      </c>
      <c r="E32" s="7" t="str">
        <f t="shared" si="14"/>
        <v>A</v>
      </c>
      <c r="F32" s="7" t="str">
        <f t="shared" si="15"/>
        <v>SECW</v>
      </c>
      <c r="G32" s="8">
        <f>IFERROR(VLOOKUP(C32,'2009'!B:C,2,FALSE),"")</f>
        <v>6.1</v>
      </c>
      <c r="H32" s="9">
        <f t="shared" si="2"/>
        <v>6.4660000000000002</v>
      </c>
    </row>
    <row r="33" spans="1:8" x14ac:dyDescent="0.3">
      <c r="A33" s="3">
        <v>2009</v>
      </c>
      <c r="B33" s="7">
        <v>8</v>
      </c>
      <c r="C33" s="7" t="s">
        <v>107</v>
      </c>
      <c r="D33" s="7" t="s">
        <v>136</v>
      </c>
      <c r="E33" s="7" t="str">
        <f t="shared" si="14"/>
        <v>H</v>
      </c>
      <c r="F33" s="7" t="str">
        <f t="shared" si="15"/>
        <v>OOC</v>
      </c>
      <c r="G33" s="8">
        <f>IFERROR(VLOOKUP(C33,'2009'!B:C,2,FALSE),"")</f>
        <v>-16.3</v>
      </c>
      <c r="H33" s="9">
        <f t="shared" si="2"/>
        <v>-17.278000000000002</v>
      </c>
    </row>
    <row r="34" spans="1:8" x14ac:dyDescent="0.3">
      <c r="A34" s="3">
        <v>2009</v>
      </c>
      <c r="B34" s="7">
        <v>9</v>
      </c>
      <c r="C34" s="7" t="s">
        <v>34</v>
      </c>
      <c r="D34" s="7" t="s">
        <v>136</v>
      </c>
      <c r="E34" s="7" t="str">
        <f t="shared" si="14"/>
        <v>H</v>
      </c>
      <c r="F34" s="7" t="str">
        <f t="shared" si="15"/>
        <v>SECE</v>
      </c>
      <c r="G34" s="8">
        <f>IFERROR(VLOOKUP(C34,'2009'!B:C,2,FALSE),"")</f>
        <v>12.9</v>
      </c>
      <c r="H34" s="9">
        <f t="shared" ref="H34:H65" si="16">IF(G34&gt;=0,IF(E34="H",0.94,IF(E34="A",1.06,1)),IF(E34="H",1.06,IF(E34="A",0.94,1)))*G34</f>
        <v>12.125999999999999</v>
      </c>
    </row>
    <row r="35" spans="1:8" x14ac:dyDescent="0.3">
      <c r="A35" s="3">
        <v>2009</v>
      </c>
      <c r="B35" s="7">
        <v>10</v>
      </c>
      <c r="C35" s="7" t="s">
        <v>61</v>
      </c>
      <c r="D35" s="7" t="s">
        <v>136</v>
      </c>
      <c r="E35" s="7" t="str">
        <f t="shared" si="14"/>
        <v>H</v>
      </c>
      <c r="F35" s="7" t="str">
        <f t="shared" si="15"/>
        <v>OOC</v>
      </c>
      <c r="G35" s="8">
        <f>IFERROR(VLOOKUP(C35,'2009'!B:C,2,FALSE),"")</f>
        <v>5.9</v>
      </c>
      <c r="H35" s="9">
        <f t="shared" si="16"/>
        <v>5.5460000000000003</v>
      </c>
    </row>
    <row r="36" spans="1:8" x14ac:dyDescent="0.3">
      <c r="A36" s="3">
        <v>2009</v>
      </c>
      <c r="B36" s="7">
        <v>11</v>
      </c>
      <c r="C36" s="7" t="s">
        <v>52</v>
      </c>
      <c r="D36" s="7" t="s">
        <v>167</v>
      </c>
      <c r="E36" s="7" t="str">
        <f t="shared" si="14"/>
        <v>H</v>
      </c>
      <c r="F36" s="7" t="str">
        <f t="shared" si="15"/>
        <v>SECW</v>
      </c>
      <c r="G36" s="8">
        <f>IFERROR(VLOOKUP(C36,'2009'!B:C,2,FALSE),"")</f>
        <v>7.1</v>
      </c>
      <c r="H36" s="9">
        <f t="shared" si="16"/>
        <v>6.6739999999999995</v>
      </c>
    </row>
    <row r="37" spans="1:8" x14ac:dyDescent="0.3">
      <c r="A37" s="3">
        <v>2009</v>
      </c>
      <c r="B37" s="7">
        <v>12</v>
      </c>
      <c r="C37" s="7" t="s">
        <v>4</v>
      </c>
      <c r="D37" s="7" t="s">
        <v>134</v>
      </c>
      <c r="E37" s="7" t="str">
        <f t="shared" si="14"/>
        <v>A</v>
      </c>
      <c r="F37" s="7" t="str">
        <f t="shared" si="15"/>
        <v>SECW</v>
      </c>
      <c r="G37" s="8">
        <f>IFERROR(VLOOKUP(C37,'2009'!B:C,2,FALSE),"")</f>
        <v>15.5</v>
      </c>
      <c r="H37" s="9">
        <f t="shared" si="16"/>
        <v>16.43</v>
      </c>
    </row>
    <row r="38" spans="1:8" ht="15" customHeight="1" x14ac:dyDescent="0.3">
      <c r="A38" s="4">
        <v>2010</v>
      </c>
      <c r="B38" s="12">
        <v>1</v>
      </c>
      <c r="C38" s="13" t="s">
        <v>169</v>
      </c>
      <c r="D38" s="12" t="s">
        <v>136</v>
      </c>
      <c r="E38" s="12" t="str">
        <f t="shared" si="14"/>
        <v>H</v>
      </c>
      <c r="F38" s="12" t="str">
        <f t="shared" si="15"/>
        <v>OOC</v>
      </c>
      <c r="G38" s="14">
        <v>-30</v>
      </c>
      <c r="H38" s="15">
        <f t="shared" si="16"/>
        <v>-31.8</v>
      </c>
    </row>
    <row r="39" spans="1:8" x14ac:dyDescent="0.3">
      <c r="A39" s="4">
        <v>2010</v>
      </c>
      <c r="B39" s="12">
        <v>2</v>
      </c>
      <c r="C39" s="12" t="s">
        <v>99</v>
      </c>
      <c r="D39" s="12" t="s">
        <v>167</v>
      </c>
      <c r="E39" s="12" t="str">
        <f t="shared" si="14"/>
        <v>H</v>
      </c>
      <c r="F39" s="12" t="str">
        <f t="shared" si="15"/>
        <v>OOC</v>
      </c>
      <c r="G39" s="14">
        <f>IFERROR(VLOOKUP(C39,'2010'!B:C,2,FALSE),"")</f>
        <v>-14.9</v>
      </c>
      <c r="H39" s="15">
        <f t="shared" si="16"/>
        <v>-15.794</v>
      </c>
    </row>
    <row r="40" spans="1:8" x14ac:dyDescent="0.3">
      <c r="A40" s="4">
        <v>2010</v>
      </c>
      <c r="B40" s="12">
        <v>3</v>
      </c>
      <c r="C40" s="12" t="s">
        <v>12</v>
      </c>
      <c r="D40" s="12" t="s">
        <v>154</v>
      </c>
      <c r="E40" s="12" t="str">
        <f t="shared" si="14"/>
        <v>A</v>
      </c>
      <c r="F40" s="12" t="str">
        <f t="shared" si="15"/>
        <v>SECE</v>
      </c>
      <c r="G40" s="14">
        <f>IFERROR(VLOOKUP(C40,'2010'!B:C,2,FALSE),"")</f>
        <v>9.1999999999999993</v>
      </c>
      <c r="H40" s="15">
        <f t="shared" si="16"/>
        <v>9.7519999999999989</v>
      </c>
    </row>
    <row r="41" spans="1:8" x14ac:dyDescent="0.3">
      <c r="A41" s="4">
        <v>2010</v>
      </c>
      <c r="B41" s="12">
        <v>4</v>
      </c>
      <c r="C41" s="12" t="s">
        <v>43</v>
      </c>
      <c r="D41" s="12" t="s">
        <v>136</v>
      </c>
      <c r="E41" s="12" t="str">
        <f t="shared" si="14"/>
        <v>H</v>
      </c>
      <c r="F41" s="12" t="str">
        <f t="shared" si="15"/>
        <v>SECW</v>
      </c>
      <c r="G41" s="14">
        <f>IFERROR(VLOOKUP(C41,'2010'!B:C,2,FALSE),"")</f>
        <v>22.9</v>
      </c>
      <c r="H41" s="15">
        <f t="shared" si="16"/>
        <v>21.525999999999996</v>
      </c>
    </row>
    <row r="42" spans="1:8" x14ac:dyDescent="0.3">
      <c r="A42" s="4">
        <v>2010</v>
      </c>
      <c r="B42" s="12">
        <v>5</v>
      </c>
      <c r="C42" s="12" t="s">
        <v>51</v>
      </c>
      <c r="D42" s="12" t="s">
        <v>163</v>
      </c>
      <c r="E42" s="12" t="str">
        <f t="shared" si="14"/>
        <v>N</v>
      </c>
      <c r="F42" s="12" t="s">
        <v>241</v>
      </c>
      <c r="G42" s="14">
        <f>IFERROR(VLOOKUP(C42,'2010'!B:C,2,FALSE),"")</f>
        <v>12.1</v>
      </c>
      <c r="H42" s="15">
        <f t="shared" si="16"/>
        <v>12.1</v>
      </c>
    </row>
    <row r="43" spans="1:8" x14ac:dyDescent="0.3">
      <c r="A43" s="4">
        <v>2010</v>
      </c>
      <c r="B43" s="12">
        <v>6</v>
      </c>
      <c r="C43" s="12" t="s">
        <v>21</v>
      </c>
      <c r="D43" s="12" t="s">
        <v>148</v>
      </c>
      <c r="E43" s="12" t="str">
        <f t="shared" si="14"/>
        <v>A</v>
      </c>
      <c r="F43" s="12" t="str">
        <f t="shared" ref="F43:F53" si="17">IF(OR(C43="Alabama",C43="Arkansas",C43="Auburn",C43="LSU",C43="Mississippi State",C43="Ole Miss",C43="Texas A&amp;M"),"SECW",IF(OR(C43="Florida",C43="Georgia",C43="Kentucky",C43="Missouri",C43="South Carolina",C43="Tennessee",C43="Vanderbilt"),"SECE","OOC"))</f>
        <v>SECW</v>
      </c>
      <c r="G43" s="14">
        <f>IFERROR(VLOOKUP(C43,'2010'!B:C,2,FALSE),"")</f>
        <v>23.9</v>
      </c>
      <c r="H43" s="15">
        <f t="shared" si="16"/>
        <v>25.334</v>
      </c>
    </row>
    <row r="44" spans="1:8" x14ac:dyDescent="0.3">
      <c r="A44" s="4">
        <v>2010</v>
      </c>
      <c r="B44" s="12">
        <v>7</v>
      </c>
      <c r="C44" s="12" t="s">
        <v>78</v>
      </c>
      <c r="D44" s="12" t="s">
        <v>136</v>
      </c>
      <c r="E44" s="12" t="str">
        <f t="shared" si="14"/>
        <v>H</v>
      </c>
      <c r="F44" s="12" t="str">
        <f t="shared" si="17"/>
        <v>SECW</v>
      </c>
      <c r="G44" s="14">
        <f>IFERROR(VLOOKUP(C44,'2010'!B:C,2,FALSE),"")</f>
        <v>2.2999999999999998</v>
      </c>
      <c r="H44" s="15">
        <f t="shared" si="16"/>
        <v>2.1619999999999999</v>
      </c>
    </row>
    <row r="45" spans="1:8" x14ac:dyDescent="0.3">
      <c r="A45" s="4">
        <v>2010</v>
      </c>
      <c r="B45" s="12">
        <v>8</v>
      </c>
      <c r="C45" s="12" t="s">
        <v>64</v>
      </c>
      <c r="D45" s="12" t="s">
        <v>136</v>
      </c>
      <c r="E45" s="12" t="str">
        <f t="shared" si="14"/>
        <v>H</v>
      </c>
      <c r="F45" s="12" t="str">
        <f t="shared" si="17"/>
        <v>SECE</v>
      </c>
      <c r="G45" s="14">
        <f>IFERROR(VLOOKUP(C45,'2010'!B:C,2,FALSE),"")</f>
        <v>-8.9</v>
      </c>
      <c r="H45" s="15">
        <f t="shared" si="16"/>
        <v>-9.4340000000000011</v>
      </c>
    </row>
    <row r="46" spans="1:8" x14ac:dyDescent="0.3">
      <c r="A46" s="4">
        <v>2010</v>
      </c>
      <c r="B46" s="12">
        <v>9</v>
      </c>
      <c r="C46" s="12" t="s">
        <v>34</v>
      </c>
      <c r="D46" s="12" t="s">
        <v>153</v>
      </c>
      <c r="E46" s="12" t="str">
        <f t="shared" si="14"/>
        <v>A</v>
      </c>
      <c r="F46" s="12" t="str">
        <f t="shared" si="17"/>
        <v>SECE</v>
      </c>
      <c r="G46" s="14">
        <f>IFERROR(VLOOKUP(C46,'2010'!B:C,2,FALSE),"")</f>
        <v>20</v>
      </c>
      <c r="H46" s="15">
        <f t="shared" si="16"/>
        <v>21.200000000000003</v>
      </c>
    </row>
    <row r="47" spans="1:8" x14ac:dyDescent="0.3">
      <c r="A47" s="4">
        <v>2010</v>
      </c>
      <c r="B47" s="12">
        <v>10</v>
      </c>
      <c r="C47" s="12" t="s">
        <v>83</v>
      </c>
      <c r="D47" s="12" t="s">
        <v>136</v>
      </c>
      <c r="E47" s="12" t="str">
        <f t="shared" si="14"/>
        <v>H</v>
      </c>
      <c r="F47" s="12" t="str">
        <f t="shared" si="17"/>
        <v>OOC</v>
      </c>
      <c r="G47" s="14">
        <f>IFERROR(VLOOKUP(C47,'2010'!B:C,2,FALSE),"")</f>
        <v>-16.7</v>
      </c>
      <c r="H47" s="15">
        <f t="shared" si="16"/>
        <v>-17.702000000000002</v>
      </c>
    </row>
    <row r="48" spans="1:8" x14ac:dyDescent="0.3">
      <c r="A48" s="4">
        <v>2010</v>
      </c>
      <c r="B48" s="12">
        <v>11</v>
      </c>
      <c r="C48" s="12" t="s">
        <v>52</v>
      </c>
      <c r="D48" s="12" t="s">
        <v>147</v>
      </c>
      <c r="E48" s="12" t="str">
        <f t="shared" si="14"/>
        <v>A</v>
      </c>
      <c r="F48" s="12" t="str">
        <f t="shared" si="17"/>
        <v>SECW</v>
      </c>
      <c r="G48" s="14">
        <f>IFERROR(VLOOKUP(C48,'2010'!B:C,2,FALSE),"")</f>
        <v>10.5</v>
      </c>
      <c r="H48" s="15">
        <f t="shared" si="16"/>
        <v>11.13</v>
      </c>
    </row>
    <row r="49" spans="1:8" x14ac:dyDescent="0.3">
      <c r="A49" s="4">
        <v>2010</v>
      </c>
      <c r="B49" s="12">
        <v>12</v>
      </c>
      <c r="C49" s="12" t="s">
        <v>4</v>
      </c>
      <c r="D49" s="12" t="s">
        <v>167</v>
      </c>
      <c r="E49" s="12" t="str">
        <f t="shared" si="14"/>
        <v>H</v>
      </c>
      <c r="F49" s="12" t="str">
        <f t="shared" si="17"/>
        <v>SECW</v>
      </c>
      <c r="G49" s="14">
        <f>IFERROR(VLOOKUP(C49,'2010'!B:C,2,FALSE),"")</f>
        <v>15</v>
      </c>
      <c r="H49" s="15">
        <f t="shared" si="16"/>
        <v>14.1</v>
      </c>
    </row>
    <row r="50" spans="1:8" ht="15" customHeight="1" x14ac:dyDescent="0.3">
      <c r="A50" s="3">
        <v>2011</v>
      </c>
      <c r="B50" s="7">
        <v>1</v>
      </c>
      <c r="C50" s="7" t="s">
        <v>168</v>
      </c>
      <c r="D50" s="7" t="s">
        <v>136</v>
      </c>
      <c r="E50" s="7" t="str">
        <f t="shared" ref="E50:E76" si="18">IF(OR(D50="Nashville, TN",D50="Starkville, MS",D50="Oxford, MS",D50="Auburn, AL",D50="Knoxville, TN",D50="Tuscaloosa, AL",D50="Gainesville, FL",D50="Columbia, SC",D50="Baton Rouge, LA",D50="College Station, TX",D50="Lexington, KY",D50="Columbia, MO",D50="Athens, GA"),"A",IF(OR(D50="Little Rock, AR",D50="Fayetteville, AR"),"H","N"))</f>
        <v>H</v>
      </c>
      <c r="F50" s="7" t="str">
        <f t="shared" si="17"/>
        <v>OOC</v>
      </c>
      <c r="G50" s="8">
        <v>-30</v>
      </c>
      <c r="H50" s="9">
        <f t="shared" si="16"/>
        <v>-31.8</v>
      </c>
    </row>
    <row r="51" spans="1:8" x14ac:dyDescent="0.3">
      <c r="A51" s="3">
        <v>2011</v>
      </c>
      <c r="B51" s="7">
        <v>2</v>
      </c>
      <c r="C51" s="7" t="s">
        <v>65</v>
      </c>
      <c r="D51" s="7" t="s">
        <v>167</v>
      </c>
      <c r="E51" s="7" t="str">
        <f t="shared" si="18"/>
        <v>H</v>
      </c>
      <c r="F51" s="7" t="str">
        <f t="shared" si="17"/>
        <v>OOC</v>
      </c>
      <c r="G51" s="8">
        <f>IFERROR(VLOOKUP(C51,'2011'!B:C,2,FALSE),"")</f>
        <v>-22.8</v>
      </c>
      <c r="H51" s="9">
        <f t="shared" si="16"/>
        <v>-24.168000000000003</v>
      </c>
    </row>
    <row r="52" spans="1:8" x14ac:dyDescent="0.3">
      <c r="A52" s="3">
        <v>2011</v>
      </c>
      <c r="B52" s="7">
        <v>3</v>
      </c>
      <c r="C52" s="7" t="s">
        <v>61</v>
      </c>
      <c r="D52" s="7" t="s">
        <v>136</v>
      </c>
      <c r="E52" s="7" t="str">
        <f t="shared" si="18"/>
        <v>H</v>
      </c>
      <c r="F52" s="7" t="str">
        <f t="shared" si="17"/>
        <v>OOC</v>
      </c>
      <c r="G52" s="8">
        <f>IFERROR(VLOOKUP(C52,'2011'!B:C,2,FALSE),"")</f>
        <v>-13.9</v>
      </c>
      <c r="H52" s="9">
        <f t="shared" si="16"/>
        <v>-14.734000000000002</v>
      </c>
    </row>
    <row r="53" spans="1:8" x14ac:dyDescent="0.3">
      <c r="A53" s="3">
        <v>2011</v>
      </c>
      <c r="B53" s="7">
        <v>4</v>
      </c>
      <c r="C53" s="7" t="s">
        <v>43</v>
      </c>
      <c r="D53" s="7" t="s">
        <v>132</v>
      </c>
      <c r="E53" s="7" t="str">
        <f t="shared" si="18"/>
        <v>A</v>
      </c>
      <c r="F53" s="7" t="str">
        <f t="shared" si="17"/>
        <v>SECW</v>
      </c>
      <c r="G53" s="8">
        <f>IFERROR(VLOOKUP(C53,'2011'!B:C,2,FALSE),"")</f>
        <v>27.5</v>
      </c>
      <c r="H53" s="9">
        <f t="shared" si="16"/>
        <v>29.150000000000002</v>
      </c>
    </row>
    <row r="54" spans="1:8" x14ac:dyDescent="0.3">
      <c r="A54" s="3">
        <v>2011</v>
      </c>
      <c r="B54" s="7">
        <v>5</v>
      </c>
      <c r="C54" s="7" t="s">
        <v>51</v>
      </c>
      <c r="D54" s="7" t="s">
        <v>163</v>
      </c>
      <c r="E54" s="7" t="str">
        <f t="shared" si="18"/>
        <v>N</v>
      </c>
      <c r="F54" s="7" t="s">
        <v>241</v>
      </c>
      <c r="G54" s="8">
        <f>IFERROR(VLOOKUP(C54,'2011'!B:C,2,FALSE),"")</f>
        <v>16.7</v>
      </c>
      <c r="H54" s="9">
        <f t="shared" si="16"/>
        <v>16.7</v>
      </c>
    </row>
    <row r="55" spans="1:8" x14ac:dyDescent="0.3">
      <c r="A55" s="3">
        <v>2011</v>
      </c>
      <c r="B55" s="7">
        <v>6</v>
      </c>
      <c r="C55" s="7" t="s">
        <v>21</v>
      </c>
      <c r="D55" s="7" t="s">
        <v>136</v>
      </c>
      <c r="E55" s="7" t="str">
        <f t="shared" si="18"/>
        <v>H</v>
      </c>
      <c r="F55" s="7" t="str">
        <f t="shared" ref="F55:F97" si="19">IF(OR(C55="Alabama",C55="Arkansas",C55="Auburn",C55="LSU",C55="Mississippi State",C55="Ole Miss",C55="Texas A&amp;M"),"SECW",IF(OR(C55="Florida",C55="Georgia",C55="Kentucky",C55="Missouri",C55="South Carolina",C55="Tennessee",C55="Vanderbilt"),"SECE","OOC"))</f>
        <v>SECW</v>
      </c>
      <c r="G55" s="8">
        <f>IFERROR(VLOOKUP(C55,'2011'!B:C,2,FALSE),"")</f>
        <v>4.5999999999999996</v>
      </c>
      <c r="H55" s="9">
        <f t="shared" si="16"/>
        <v>4.3239999999999998</v>
      </c>
    </row>
    <row r="56" spans="1:8" x14ac:dyDescent="0.3">
      <c r="A56" s="3">
        <v>2011</v>
      </c>
      <c r="B56" s="7">
        <v>7</v>
      </c>
      <c r="C56" s="7" t="s">
        <v>78</v>
      </c>
      <c r="D56" s="7" t="s">
        <v>137</v>
      </c>
      <c r="E56" s="7" t="str">
        <f t="shared" si="18"/>
        <v>A</v>
      </c>
      <c r="F56" s="7" t="str">
        <f t="shared" si="19"/>
        <v>SECW</v>
      </c>
      <c r="G56" s="8">
        <f>IFERROR(VLOOKUP(C56,'2011'!B:C,2,FALSE),"")</f>
        <v>-2</v>
      </c>
      <c r="H56" s="9">
        <f t="shared" si="16"/>
        <v>-1.88</v>
      </c>
    </row>
    <row r="57" spans="1:8" x14ac:dyDescent="0.3">
      <c r="A57" s="3">
        <v>2011</v>
      </c>
      <c r="B57" s="7">
        <v>8</v>
      </c>
      <c r="C57" s="7" t="s">
        <v>64</v>
      </c>
      <c r="D57" s="7" t="s">
        <v>155</v>
      </c>
      <c r="E57" s="7" t="str">
        <f t="shared" si="18"/>
        <v>A</v>
      </c>
      <c r="F57" s="7" t="str">
        <f t="shared" si="19"/>
        <v>SECE</v>
      </c>
      <c r="G57" s="8">
        <f>IFERROR(VLOOKUP(C57,'2011'!B:C,2,FALSE),"")</f>
        <v>11.3</v>
      </c>
      <c r="H57" s="9">
        <f t="shared" si="16"/>
        <v>11.978000000000002</v>
      </c>
    </row>
    <row r="58" spans="1:8" x14ac:dyDescent="0.3">
      <c r="A58" s="3">
        <v>2011</v>
      </c>
      <c r="B58" s="7">
        <v>9</v>
      </c>
      <c r="C58" s="7" t="s">
        <v>34</v>
      </c>
      <c r="D58" s="7" t="s">
        <v>136</v>
      </c>
      <c r="E58" s="7" t="str">
        <f t="shared" si="18"/>
        <v>H</v>
      </c>
      <c r="F58" s="7" t="str">
        <f t="shared" si="19"/>
        <v>SECE</v>
      </c>
      <c r="G58" s="8">
        <f>IFERROR(VLOOKUP(C58,'2011'!B:C,2,FALSE),"")</f>
        <v>9.8000000000000007</v>
      </c>
      <c r="H58" s="9">
        <f t="shared" si="16"/>
        <v>9.2119999999999997</v>
      </c>
    </row>
    <row r="59" spans="1:8" x14ac:dyDescent="0.3">
      <c r="A59" s="3">
        <v>2011</v>
      </c>
      <c r="B59" s="7">
        <v>10</v>
      </c>
      <c r="C59" s="7" t="s">
        <v>14</v>
      </c>
      <c r="D59" s="7" t="s">
        <v>136</v>
      </c>
      <c r="E59" s="7" t="str">
        <f t="shared" si="18"/>
        <v>H</v>
      </c>
      <c r="F59" s="7" t="str">
        <f t="shared" si="19"/>
        <v>SECE</v>
      </c>
      <c r="G59" s="8">
        <f>IFERROR(VLOOKUP(C59,'2011'!B:C,2,FALSE),"")</f>
        <v>7.2</v>
      </c>
      <c r="H59" s="9">
        <f t="shared" si="16"/>
        <v>6.7679999999999998</v>
      </c>
    </row>
    <row r="60" spans="1:8" x14ac:dyDescent="0.3">
      <c r="A60" s="3">
        <v>2011</v>
      </c>
      <c r="B60" s="7">
        <v>11</v>
      </c>
      <c r="C60" s="7" t="s">
        <v>52</v>
      </c>
      <c r="D60" s="7" t="s">
        <v>167</v>
      </c>
      <c r="E60" s="7" t="str">
        <f t="shared" si="18"/>
        <v>H</v>
      </c>
      <c r="F60" s="7" t="str">
        <f t="shared" si="19"/>
        <v>SECW</v>
      </c>
      <c r="G60" s="8">
        <f>IFERROR(VLOOKUP(C60,'2011'!B:C,2,FALSE),"")</f>
        <v>2.4</v>
      </c>
      <c r="H60" s="9">
        <f t="shared" si="16"/>
        <v>2.2559999999999998</v>
      </c>
    </row>
    <row r="61" spans="1:8" x14ac:dyDescent="0.3">
      <c r="A61" s="3">
        <v>2011</v>
      </c>
      <c r="B61" s="7">
        <v>12</v>
      </c>
      <c r="C61" s="7" t="s">
        <v>4</v>
      </c>
      <c r="D61" s="7" t="s">
        <v>134</v>
      </c>
      <c r="E61" s="7" t="str">
        <f t="shared" si="18"/>
        <v>A</v>
      </c>
      <c r="F61" s="7" t="str">
        <f t="shared" si="19"/>
        <v>SECW</v>
      </c>
      <c r="G61" s="8">
        <f>IFERROR(VLOOKUP(C61,'2011'!B:C,2,FALSE),"")</f>
        <v>28.7</v>
      </c>
      <c r="H61" s="9">
        <f t="shared" si="16"/>
        <v>30.422000000000001</v>
      </c>
    </row>
    <row r="62" spans="1:8" ht="15" customHeight="1" x14ac:dyDescent="0.3">
      <c r="A62" s="4">
        <v>2012</v>
      </c>
      <c r="B62" s="12">
        <v>1</v>
      </c>
      <c r="C62" s="13" t="s">
        <v>166</v>
      </c>
      <c r="D62" s="12" t="s">
        <v>136</v>
      </c>
      <c r="E62" s="12" t="str">
        <f t="shared" si="18"/>
        <v>H</v>
      </c>
      <c r="F62" s="12" t="str">
        <f t="shared" si="19"/>
        <v>OOC</v>
      </c>
      <c r="G62" s="14">
        <v>-30</v>
      </c>
      <c r="H62" s="15">
        <f t="shared" si="16"/>
        <v>-31.8</v>
      </c>
    </row>
    <row r="63" spans="1:8" x14ac:dyDescent="0.3">
      <c r="A63" s="4">
        <v>2012</v>
      </c>
      <c r="B63" s="12">
        <v>2</v>
      </c>
      <c r="C63" s="12" t="s">
        <v>99</v>
      </c>
      <c r="D63" s="12" t="s">
        <v>167</v>
      </c>
      <c r="E63" s="12" t="str">
        <f t="shared" si="18"/>
        <v>H</v>
      </c>
      <c r="F63" s="12" t="str">
        <f t="shared" si="19"/>
        <v>OOC</v>
      </c>
      <c r="G63" s="14">
        <f>IFERROR(VLOOKUP(C63,'2012'!B:C,2,FALSE),"")</f>
        <v>-5.2</v>
      </c>
      <c r="H63" s="15">
        <f t="shared" si="16"/>
        <v>-5.5120000000000005</v>
      </c>
    </row>
    <row r="64" spans="1:8" x14ac:dyDescent="0.3">
      <c r="A64" s="4">
        <v>2012</v>
      </c>
      <c r="B64" s="12">
        <v>3</v>
      </c>
      <c r="C64" s="12" t="s">
        <v>43</v>
      </c>
      <c r="D64" s="12" t="s">
        <v>136</v>
      </c>
      <c r="E64" s="12" t="str">
        <f t="shared" si="18"/>
        <v>H</v>
      </c>
      <c r="F64" s="12" t="str">
        <f t="shared" si="19"/>
        <v>SECW</v>
      </c>
      <c r="G64" s="14">
        <f>IFERROR(VLOOKUP(C64,'2012'!B:C,2,FALSE),"")</f>
        <v>28.5</v>
      </c>
      <c r="H64" s="15">
        <f t="shared" si="16"/>
        <v>26.79</v>
      </c>
    </row>
    <row r="65" spans="1:8" x14ac:dyDescent="0.3">
      <c r="A65" s="4">
        <v>2012</v>
      </c>
      <c r="B65" s="12">
        <v>4</v>
      </c>
      <c r="C65" s="12" t="s">
        <v>33</v>
      </c>
      <c r="D65" s="12" t="s">
        <v>136</v>
      </c>
      <c r="E65" s="12" t="str">
        <f t="shared" si="18"/>
        <v>H</v>
      </c>
      <c r="F65" s="12" t="str">
        <f t="shared" si="19"/>
        <v>OOC</v>
      </c>
      <c r="G65" s="14">
        <f>IFERROR(VLOOKUP(C65,'2012'!B:C,2,FALSE),"")</f>
        <v>-0.1</v>
      </c>
      <c r="H65" s="15">
        <f t="shared" si="16"/>
        <v>-0.10600000000000001</v>
      </c>
    </row>
    <row r="66" spans="1:8" x14ac:dyDescent="0.3">
      <c r="A66" s="4">
        <v>2012</v>
      </c>
      <c r="B66" s="12">
        <v>5</v>
      </c>
      <c r="C66" s="12" t="s">
        <v>51</v>
      </c>
      <c r="D66" s="12" t="s">
        <v>145</v>
      </c>
      <c r="E66" s="12" t="str">
        <f t="shared" si="18"/>
        <v>A</v>
      </c>
      <c r="F66" s="12" t="str">
        <f t="shared" si="19"/>
        <v>SECW</v>
      </c>
      <c r="G66" s="14">
        <f>IFERROR(VLOOKUP(C66,'2012'!B:C,2,FALSE),"")</f>
        <v>23</v>
      </c>
      <c r="H66" s="15">
        <f t="shared" ref="H66:H97" si="20">IF(G66&gt;=0,IF(E66="H",0.94,IF(E66="A",1.06,1)),IF(E66="H",1.06,IF(E66="A",0.94,1)))*G66</f>
        <v>24.380000000000003</v>
      </c>
    </row>
    <row r="67" spans="1:8" x14ac:dyDescent="0.3">
      <c r="A67" s="4">
        <v>2012</v>
      </c>
      <c r="B67" s="12">
        <v>6</v>
      </c>
      <c r="C67" s="12" t="s">
        <v>21</v>
      </c>
      <c r="D67" s="12" t="s">
        <v>148</v>
      </c>
      <c r="E67" s="12" t="str">
        <f t="shared" si="18"/>
        <v>A</v>
      </c>
      <c r="F67" s="12" t="str">
        <f t="shared" si="19"/>
        <v>SECW</v>
      </c>
      <c r="G67" s="14">
        <f>IFERROR(VLOOKUP(C67,'2012'!B:C,2,FALSE),"")</f>
        <v>-2.6</v>
      </c>
      <c r="H67" s="15">
        <f t="shared" si="20"/>
        <v>-2.444</v>
      </c>
    </row>
    <row r="68" spans="1:8" x14ac:dyDescent="0.3">
      <c r="A68" s="4">
        <v>2012</v>
      </c>
      <c r="B68" s="12">
        <v>7</v>
      </c>
      <c r="C68" s="12" t="s">
        <v>26</v>
      </c>
      <c r="D68" s="12" t="s">
        <v>136</v>
      </c>
      <c r="E68" s="12" t="str">
        <f t="shared" si="18"/>
        <v>H</v>
      </c>
      <c r="F68" s="12" t="str">
        <f t="shared" si="19"/>
        <v>SECE</v>
      </c>
      <c r="G68" s="14">
        <f>IFERROR(VLOOKUP(C68,'2012'!B:C,2,FALSE),"")</f>
        <v>-3.3</v>
      </c>
      <c r="H68" s="15">
        <f t="shared" si="20"/>
        <v>-3.4979999999999998</v>
      </c>
    </row>
    <row r="69" spans="1:8" x14ac:dyDescent="0.3">
      <c r="A69" s="4">
        <v>2012</v>
      </c>
      <c r="B69" s="12">
        <v>8</v>
      </c>
      <c r="C69" s="12" t="s">
        <v>78</v>
      </c>
      <c r="D69" s="12" t="s">
        <v>167</v>
      </c>
      <c r="E69" s="12" t="str">
        <f t="shared" si="18"/>
        <v>H</v>
      </c>
      <c r="F69" s="12" t="str">
        <f t="shared" si="19"/>
        <v>SECW</v>
      </c>
      <c r="G69" s="14">
        <f>IFERROR(VLOOKUP(C69,'2012'!B:C,2,FALSE),"")</f>
        <v>13.1</v>
      </c>
      <c r="H69" s="15">
        <f t="shared" si="20"/>
        <v>12.313999999999998</v>
      </c>
    </row>
    <row r="70" spans="1:8" x14ac:dyDescent="0.3">
      <c r="A70" s="4">
        <v>2012</v>
      </c>
      <c r="B70" s="12">
        <v>9</v>
      </c>
      <c r="C70" s="12" t="s">
        <v>49</v>
      </c>
      <c r="D70" s="12" t="s">
        <v>136</v>
      </c>
      <c r="E70" s="12" t="str">
        <f t="shared" si="18"/>
        <v>H</v>
      </c>
      <c r="F70" s="12" t="str">
        <f t="shared" si="19"/>
        <v>OOC</v>
      </c>
      <c r="G70" s="14">
        <f>IFERROR(VLOOKUP(C70,'2012'!B:C,2,FALSE),"")</f>
        <v>3.1</v>
      </c>
      <c r="H70" s="15">
        <f t="shared" si="20"/>
        <v>2.9139999999999997</v>
      </c>
    </row>
    <row r="71" spans="1:8" x14ac:dyDescent="0.3">
      <c r="A71" s="4">
        <v>2012</v>
      </c>
      <c r="B71" s="12">
        <v>10</v>
      </c>
      <c r="C71" s="12" t="s">
        <v>34</v>
      </c>
      <c r="D71" s="12" t="s">
        <v>153</v>
      </c>
      <c r="E71" s="12" t="str">
        <f t="shared" si="18"/>
        <v>A</v>
      </c>
      <c r="F71" s="12" t="str">
        <f t="shared" si="19"/>
        <v>SECE</v>
      </c>
      <c r="G71" s="14">
        <f>IFERROR(VLOOKUP(C71,'2012'!B:C,2,FALSE),"")</f>
        <v>15.8</v>
      </c>
      <c r="H71" s="15">
        <f t="shared" si="20"/>
        <v>16.748000000000001</v>
      </c>
    </row>
    <row r="72" spans="1:8" x14ac:dyDescent="0.3">
      <c r="A72" s="4">
        <v>2012</v>
      </c>
      <c r="B72" s="12">
        <v>11</v>
      </c>
      <c r="C72" s="12" t="s">
        <v>52</v>
      </c>
      <c r="D72" s="12" t="s">
        <v>147</v>
      </c>
      <c r="E72" s="12" t="str">
        <f t="shared" si="18"/>
        <v>A</v>
      </c>
      <c r="F72" s="12" t="str">
        <f t="shared" si="19"/>
        <v>SECW</v>
      </c>
      <c r="G72" s="14">
        <f>IFERROR(VLOOKUP(C72,'2012'!B:C,2,FALSE),"")</f>
        <v>6.4</v>
      </c>
      <c r="H72" s="15">
        <f t="shared" si="20"/>
        <v>6.7840000000000007</v>
      </c>
    </row>
    <row r="73" spans="1:8" x14ac:dyDescent="0.3">
      <c r="A73" s="4">
        <v>2012</v>
      </c>
      <c r="B73" s="12">
        <v>12</v>
      </c>
      <c r="C73" s="12" t="s">
        <v>4</v>
      </c>
      <c r="D73" s="12" t="s">
        <v>136</v>
      </c>
      <c r="E73" s="12" t="str">
        <f t="shared" si="18"/>
        <v>H</v>
      </c>
      <c r="F73" s="12" t="str">
        <f t="shared" si="19"/>
        <v>SECW</v>
      </c>
      <c r="G73" s="14">
        <f>IFERROR(VLOOKUP(C73,'2012'!B:C,2,FALSE),"")</f>
        <v>15.4</v>
      </c>
      <c r="H73" s="15">
        <f t="shared" si="20"/>
        <v>14.475999999999999</v>
      </c>
    </row>
    <row r="74" spans="1:8" ht="15" customHeight="1" x14ac:dyDescent="0.3">
      <c r="A74" s="3">
        <v>2013</v>
      </c>
      <c r="B74" s="7">
        <v>1</v>
      </c>
      <c r="C74" s="16" t="s">
        <v>108</v>
      </c>
      <c r="D74" s="7" t="s">
        <v>136</v>
      </c>
      <c r="E74" s="7" t="str">
        <f t="shared" si="18"/>
        <v>H</v>
      </c>
      <c r="F74" s="7" t="str">
        <f t="shared" si="19"/>
        <v>OOC</v>
      </c>
      <c r="G74" s="8">
        <f>IFERROR(VLOOKUP(C74,'2013'!B:C,2,FALSE),"")</f>
        <v>-7</v>
      </c>
      <c r="H74" s="9">
        <f t="shared" si="20"/>
        <v>-7.42</v>
      </c>
    </row>
    <row r="75" spans="1:8" x14ac:dyDescent="0.3">
      <c r="A75" s="3">
        <v>2013</v>
      </c>
      <c r="B75" s="7">
        <v>2</v>
      </c>
      <c r="C75" s="7" t="s">
        <v>164</v>
      </c>
      <c r="D75" s="7" t="s">
        <v>136</v>
      </c>
      <c r="E75" s="7" t="str">
        <f t="shared" si="18"/>
        <v>H</v>
      </c>
      <c r="F75" s="7" t="str">
        <f t="shared" si="19"/>
        <v>OOC</v>
      </c>
      <c r="G75" s="8">
        <v>-30</v>
      </c>
      <c r="H75" s="9">
        <f t="shared" si="20"/>
        <v>-31.8</v>
      </c>
    </row>
    <row r="76" spans="1:8" x14ac:dyDescent="0.3">
      <c r="A76" s="3">
        <v>2013</v>
      </c>
      <c r="B76" s="7">
        <v>3</v>
      </c>
      <c r="C76" s="7" t="s">
        <v>67</v>
      </c>
      <c r="D76" s="7" t="s">
        <v>136</v>
      </c>
      <c r="E76" s="7" t="str">
        <f t="shared" si="18"/>
        <v>H</v>
      </c>
      <c r="F76" s="7" t="str">
        <f t="shared" si="19"/>
        <v>OOC</v>
      </c>
      <c r="G76" s="8">
        <f>IFERROR(VLOOKUP(C76,'2013'!B:C,2,FALSE),"")</f>
        <v>-16</v>
      </c>
      <c r="H76" s="9">
        <f t="shared" si="20"/>
        <v>-16.96</v>
      </c>
    </row>
    <row r="77" spans="1:8" x14ac:dyDescent="0.3">
      <c r="A77" s="3">
        <v>2013</v>
      </c>
      <c r="B77" s="7">
        <v>4</v>
      </c>
      <c r="C77" s="7" t="s">
        <v>33</v>
      </c>
      <c r="D77" s="7" t="s">
        <v>165</v>
      </c>
      <c r="E77" s="7" t="s">
        <v>157</v>
      </c>
      <c r="F77" s="7" t="str">
        <f t="shared" si="19"/>
        <v>OOC</v>
      </c>
      <c r="G77" s="8">
        <f>IFERROR(VLOOKUP(C77,'2013'!B:C,2,FALSE),"")</f>
        <v>-5.8</v>
      </c>
      <c r="H77" s="9">
        <f t="shared" si="20"/>
        <v>-5.452</v>
      </c>
    </row>
    <row r="78" spans="1:8" x14ac:dyDescent="0.3">
      <c r="A78" s="3">
        <v>2013</v>
      </c>
      <c r="B78" s="7">
        <v>5</v>
      </c>
      <c r="C78" s="7" t="s">
        <v>51</v>
      </c>
      <c r="D78" s="7" t="s">
        <v>136</v>
      </c>
      <c r="E78" s="7" t="str">
        <f t="shared" ref="E78:E87" si="21">IF(OR(D78="Nashville, TN",D78="Starkville, MS",D78="Oxford, MS",D78="Auburn, AL",D78="Knoxville, TN",D78="Tuscaloosa, AL",D78="Gainesville, FL",D78="Columbia, SC",D78="Baton Rouge, LA",D78="College Station, TX",D78="Lexington, KY",D78="Columbia, MO",D78="Athens, GA"),"A",IF(OR(D78="Little Rock, AR",D78="Fayetteville, AR"),"H","N"))</f>
        <v>H</v>
      </c>
      <c r="F78" s="7" t="str">
        <f t="shared" si="19"/>
        <v>SECW</v>
      </c>
      <c r="G78" s="8">
        <f>IFERROR(VLOOKUP(C78,'2013'!B:C,2,FALSE),"")</f>
        <v>16.399999999999999</v>
      </c>
      <c r="H78" s="9">
        <f t="shared" si="20"/>
        <v>15.415999999999999</v>
      </c>
    </row>
    <row r="79" spans="1:8" x14ac:dyDescent="0.3">
      <c r="A79" s="3">
        <v>2013</v>
      </c>
      <c r="B79" s="7">
        <v>6</v>
      </c>
      <c r="C79" s="7" t="s">
        <v>5</v>
      </c>
      <c r="D79" s="7" t="s">
        <v>151</v>
      </c>
      <c r="E79" s="7" t="str">
        <f t="shared" si="21"/>
        <v>A</v>
      </c>
      <c r="F79" s="7" t="str">
        <f t="shared" si="19"/>
        <v>SECE</v>
      </c>
      <c r="G79" s="8">
        <f>IFERROR(VLOOKUP(C79,'2013'!B:C,2,FALSE),"")</f>
        <v>9.6999999999999993</v>
      </c>
      <c r="H79" s="9">
        <f t="shared" si="20"/>
        <v>10.282</v>
      </c>
    </row>
    <row r="80" spans="1:8" x14ac:dyDescent="0.3">
      <c r="A80" s="3">
        <v>2013</v>
      </c>
      <c r="B80" s="7">
        <v>7</v>
      </c>
      <c r="C80" s="7" t="s">
        <v>34</v>
      </c>
      <c r="D80" s="7" t="s">
        <v>136</v>
      </c>
      <c r="E80" s="7" t="str">
        <f t="shared" si="21"/>
        <v>H</v>
      </c>
      <c r="F80" s="7" t="str">
        <f t="shared" si="19"/>
        <v>SECE</v>
      </c>
      <c r="G80" s="8">
        <f>IFERROR(VLOOKUP(C80,'2013'!B:C,2,FALSE),"")</f>
        <v>17.5</v>
      </c>
      <c r="H80" s="9">
        <f t="shared" si="20"/>
        <v>16.45</v>
      </c>
    </row>
    <row r="81" spans="1:8" x14ac:dyDescent="0.3">
      <c r="A81" s="3">
        <v>2013</v>
      </c>
      <c r="B81" s="7">
        <v>8</v>
      </c>
      <c r="C81" s="7" t="s">
        <v>43</v>
      </c>
      <c r="D81" s="7" t="s">
        <v>132</v>
      </c>
      <c r="E81" s="7" t="str">
        <f t="shared" si="21"/>
        <v>A</v>
      </c>
      <c r="F81" s="7" t="str">
        <f t="shared" si="19"/>
        <v>SECW</v>
      </c>
      <c r="G81" s="8">
        <f>IFERROR(VLOOKUP(C81,'2013'!B:C,2,FALSE),"")</f>
        <v>22.2</v>
      </c>
      <c r="H81" s="9">
        <f t="shared" si="20"/>
        <v>23.532</v>
      </c>
    </row>
    <row r="82" spans="1:8" x14ac:dyDescent="0.3">
      <c r="A82" s="3">
        <v>2013</v>
      </c>
      <c r="B82" s="7">
        <v>9</v>
      </c>
      <c r="C82" s="7" t="s">
        <v>21</v>
      </c>
      <c r="D82" s="7" t="s">
        <v>136</v>
      </c>
      <c r="E82" s="7" t="str">
        <f t="shared" si="21"/>
        <v>H</v>
      </c>
      <c r="F82" s="7" t="str">
        <f t="shared" si="19"/>
        <v>SECW</v>
      </c>
      <c r="G82" s="8">
        <f>IFERROR(VLOOKUP(C82,'2013'!B:C,2,FALSE),"")</f>
        <v>20.399999999999999</v>
      </c>
      <c r="H82" s="9">
        <f t="shared" si="20"/>
        <v>19.175999999999998</v>
      </c>
    </row>
    <row r="83" spans="1:8" x14ac:dyDescent="0.3">
      <c r="A83" s="3">
        <v>2013</v>
      </c>
      <c r="B83" s="7">
        <v>10</v>
      </c>
      <c r="C83" s="7" t="s">
        <v>78</v>
      </c>
      <c r="D83" s="7" t="s">
        <v>137</v>
      </c>
      <c r="E83" s="7" t="str">
        <f t="shared" si="21"/>
        <v>A</v>
      </c>
      <c r="F83" s="7" t="str">
        <f t="shared" si="19"/>
        <v>SECW</v>
      </c>
      <c r="G83" s="8">
        <f>IFERROR(VLOOKUP(C83,'2013'!B:C,2,FALSE),"")</f>
        <v>6.9</v>
      </c>
      <c r="H83" s="9">
        <f t="shared" si="20"/>
        <v>7.3140000000000009</v>
      </c>
    </row>
    <row r="84" spans="1:8" x14ac:dyDescent="0.3">
      <c r="A84" s="3">
        <v>2013</v>
      </c>
      <c r="B84" s="7">
        <v>11</v>
      </c>
      <c r="C84" s="7" t="s">
        <v>52</v>
      </c>
      <c r="D84" s="7" t="s">
        <v>136</v>
      </c>
      <c r="E84" s="7" t="str">
        <f t="shared" si="21"/>
        <v>H</v>
      </c>
      <c r="F84" s="7" t="str">
        <f t="shared" si="19"/>
        <v>SECW</v>
      </c>
      <c r="G84" s="8">
        <f>IFERROR(VLOOKUP(C84,'2013'!B:C,2,FALSE),"")</f>
        <v>13.4</v>
      </c>
      <c r="H84" s="9">
        <f t="shared" si="20"/>
        <v>12.596</v>
      </c>
    </row>
    <row r="85" spans="1:8" x14ac:dyDescent="0.3">
      <c r="A85" s="3">
        <v>2013</v>
      </c>
      <c r="B85" s="7">
        <v>12</v>
      </c>
      <c r="C85" s="7" t="s">
        <v>4</v>
      </c>
      <c r="D85" s="7" t="s">
        <v>134</v>
      </c>
      <c r="E85" s="7" t="str">
        <f t="shared" si="21"/>
        <v>A</v>
      </c>
      <c r="F85" s="7" t="str">
        <f t="shared" si="19"/>
        <v>SECW</v>
      </c>
      <c r="G85" s="8">
        <f>IFERROR(VLOOKUP(C85,'2013'!B:C,2,FALSE),"")</f>
        <v>15.9</v>
      </c>
      <c r="H85" s="9">
        <f t="shared" si="20"/>
        <v>16.854000000000003</v>
      </c>
    </row>
    <row r="86" spans="1:8" ht="15" customHeight="1" x14ac:dyDescent="0.3">
      <c r="A86" s="4">
        <v>2014</v>
      </c>
      <c r="B86" s="12">
        <v>1</v>
      </c>
      <c r="C86" s="13" t="s">
        <v>21</v>
      </c>
      <c r="D86" s="12" t="s">
        <v>148</v>
      </c>
      <c r="E86" s="12" t="str">
        <f t="shared" si="21"/>
        <v>A</v>
      </c>
      <c r="F86" s="12" t="str">
        <f t="shared" si="19"/>
        <v>SECW</v>
      </c>
      <c r="G86" s="14">
        <f>IFERROR(VLOOKUP(C86,'2014'!B:C,2,FALSE),"")</f>
        <v>23.6</v>
      </c>
      <c r="H86" s="15">
        <f t="shared" si="20"/>
        <v>25.016000000000002</v>
      </c>
    </row>
    <row r="87" spans="1:8" x14ac:dyDescent="0.3">
      <c r="A87" s="4">
        <v>2014</v>
      </c>
      <c r="B87" s="12">
        <v>2</v>
      </c>
      <c r="C87" s="12" t="s">
        <v>161</v>
      </c>
      <c r="D87" s="12" t="s">
        <v>136</v>
      </c>
      <c r="E87" s="12" t="str">
        <f t="shared" si="21"/>
        <v>H</v>
      </c>
      <c r="F87" s="12" t="str">
        <f t="shared" si="19"/>
        <v>OOC</v>
      </c>
      <c r="G87" s="14">
        <v>-30</v>
      </c>
      <c r="H87" s="15">
        <f t="shared" si="20"/>
        <v>-31.8</v>
      </c>
    </row>
    <row r="88" spans="1:8" x14ac:dyDescent="0.3">
      <c r="A88" s="4">
        <v>2014</v>
      </c>
      <c r="B88" s="12">
        <v>3</v>
      </c>
      <c r="C88" s="12" t="s">
        <v>25</v>
      </c>
      <c r="D88" s="12" t="s">
        <v>162</v>
      </c>
      <c r="E88" s="12" t="s">
        <v>157</v>
      </c>
      <c r="F88" s="12" t="str">
        <f t="shared" si="19"/>
        <v>OOC</v>
      </c>
      <c r="G88" s="14">
        <f>IFERROR(VLOOKUP(C88,'2014'!B:C,2,FALSE),"")</f>
        <v>0</v>
      </c>
      <c r="H88" s="15">
        <f t="shared" si="20"/>
        <v>0</v>
      </c>
    </row>
    <row r="89" spans="1:8" x14ac:dyDescent="0.3">
      <c r="A89" s="4">
        <v>2014</v>
      </c>
      <c r="B89" s="12">
        <v>4</v>
      </c>
      <c r="C89" s="12" t="s">
        <v>118</v>
      </c>
      <c r="D89" s="12" t="s">
        <v>136</v>
      </c>
      <c r="E89" s="12" t="str">
        <f t="shared" ref="E89:E97" si="22">IF(OR(D89="Nashville, TN",D89="Starkville, MS",D89="Oxford, MS",D89="Auburn, AL",D89="Knoxville, TN",D89="Tuscaloosa, AL",D89="Gainesville, FL",D89="Columbia, SC",D89="Baton Rouge, LA",D89="College Station, TX",D89="Lexington, KY",D89="Columbia, MO",D89="Athens, GA"),"A",IF(OR(D89="Little Rock, AR",D89="Fayetteville, AR"),"H","N"))</f>
        <v>H</v>
      </c>
      <c r="F89" s="12" t="str">
        <f t="shared" si="19"/>
        <v>OOC</v>
      </c>
      <c r="G89" s="14">
        <f>IFERROR(VLOOKUP(C89,'2014'!B:C,2,FALSE),"")</f>
        <v>-2.2000000000000002</v>
      </c>
      <c r="H89" s="15">
        <f t="shared" si="20"/>
        <v>-2.3320000000000003</v>
      </c>
    </row>
    <row r="90" spans="1:8" x14ac:dyDescent="0.3">
      <c r="A90" s="4">
        <v>2014</v>
      </c>
      <c r="B90" s="12">
        <v>5</v>
      </c>
      <c r="C90" s="12" t="s">
        <v>51</v>
      </c>
      <c r="D90" s="12" t="s">
        <v>163</v>
      </c>
      <c r="E90" s="12" t="str">
        <f t="shared" si="22"/>
        <v>N</v>
      </c>
      <c r="F90" s="12" t="str">
        <f t="shared" si="19"/>
        <v>SECW</v>
      </c>
      <c r="G90" s="14">
        <f>IFERROR(VLOOKUP(C90,'2014'!B:C,2,FALSE),"")</f>
        <v>10.4</v>
      </c>
      <c r="H90" s="15">
        <f t="shared" si="20"/>
        <v>10.4</v>
      </c>
    </row>
    <row r="91" spans="1:8" x14ac:dyDescent="0.3">
      <c r="A91" s="4">
        <v>2014</v>
      </c>
      <c r="B91" s="12">
        <v>6</v>
      </c>
      <c r="C91" s="12" t="s">
        <v>43</v>
      </c>
      <c r="D91" s="12" t="s">
        <v>136</v>
      </c>
      <c r="E91" s="12" t="str">
        <f t="shared" si="22"/>
        <v>H</v>
      </c>
      <c r="F91" s="12" t="str">
        <f t="shared" si="19"/>
        <v>SECW</v>
      </c>
      <c r="G91" s="14">
        <f>IFERROR(VLOOKUP(C91,'2014'!B:C,2,FALSE),"")</f>
        <v>28.3</v>
      </c>
      <c r="H91" s="15">
        <f t="shared" si="20"/>
        <v>26.602</v>
      </c>
    </row>
    <row r="92" spans="1:8" x14ac:dyDescent="0.3">
      <c r="A92" s="4">
        <v>2014</v>
      </c>
      <c r="B92" s="12">
        <v>7</v>
      </c>
      <c r="C92" s="12" t="s">
        <v>12</v>
      </c>
      <c r="D92" s="12" t="s">
        <v>136</v>
      </c>
      <c r="E92" s="12" t="str">
        <f t="shared" si="22"/>
        <v>H</v>
      </c>
      <c r="F92" s="12" t="str">
        <f t="shared" si="19"/>
        <v>SECE</v>
      </c>
      <c r="G92" s="14">
        <f>IFERROR(VLOOKUP(C92,'2014'!B:C,2,FALSE),"")</f>
        <v>22.6</v>
      </c>
      <c r="H92" s="15">
        <f t="shared" si="20"/>
        <v>21.244</v>
      </c>
    </row>
    <row r="93" spans="1:8" x14ac:dyDescent="0.3">
      <c r="A93" s="4">
        <v>2014</v>
      </c>
      <c r="B93" s="12">
        <v>8</v>
      </c>
      <c r="C93" s="12" t="s">
        <v>121</v>
      </c>
      <c r="D93" s="12" t="s">
        <v>136</v>
      </c>
      <c r="E93" s="12" t="str">
        <f t="shared" si="22"/>
        <v>H</v>
      </c>
      <c r="F93" s="12" t="str">
        <f t="shared" si="19"/>
        <v>OOC</v>
      </c>
      <c r="G93" s="14">
        <f>IFERROR(VLOOKUP(C93,'2014'!B:C,2,FALSE),"")</f>
        <v>-3</v>
      </c>
      <c r="H93" s="15">
        <f t="shared" si="20"/>
        <v>-3.18</v>
      </c>
    </row>
    <row r="94" spans="1:8" x14ac:dyDescent="0.3">
      <c r="A94" s="4">
        <v>2014</v>
      </c>
      <c r="B94" s="12">
        <v>9</v>
      </c>
      <c r="C94" s="12" t="s">
        <v>52</v>
      </c>
      <c r="D94" s="12" t="s">
        <v>147</v>
      </c>
      <c r="E94" s="12" t="str">
        <f t="shared" si="22"/>
        <v>A</v>
      </c>
      <c r="F94" s="12" t="str">
        <f t="shared" si="19"/>
        <v>SECW</v>
      </c>
      <c r="G94" s="14">
        <f>IFERROR(VLOOKUP(C94,'2014'!B:C,2,FALSE),"")</f>
        <v>17.8</v>
      </c>
      <c r="H94" s="15">
        <f t="shared" si="20"/>
        <v>18.868000000000002</v>
      </c>
    </row>
    <row r="95" spans="1:8" x14ac:dyDescent="0.3">
      <c r="A95" s="4">
        <v>2014</v>
      </c>
      <c r="B95" s="12">
        <v>10</v>
      </c>
      <c r="C95" s="12" t="s">
        <v>4</v>
      </c>
      <c r="D95" s="12" t="s">
        <v>136</v>
      </c>
      <c r="E95" s="12" t="str">
        <f t="shared" si="22"/>
        <v>H</v>
      </c>
      <c r="F95" s="12" t="str">
        <f t="shared" si="19"/>
        <v>SECW</v>
      </c>
      <c r="G95" s="14">
        <f>IFERROR(VLOOKUP(C95,'2014'!B:C,2,FALSE),"")</f>
        <v>16.5</v>
      </c>
      <c r="H95" s="15">
        <f t="shared" si="20"/>
        <v>15.51</v>
      </c>
    </row>
    <row r="96" spans="1:8" x14ac:dyDescent="0.3">
      <c r="A96" s="4">
        <v>2014</v>
      </c>
      <c r="B96" s="12">
        <v>11</v>
      </c>
      <c r="C96" s="12" t="s">
        <v>78</v>
      </c>
      <c r="D96" s="12" t="s">
        <v>136</v>
      </c>
      <c r="E96" s="12" t="str">
        <f t="shared" si="22"/>
        <v>H</v>
      </c>
      <c r="F96" s="12" t="str">
        <f t="shared" si="19"/>
        <v>SECW</v>
      </c>
      <c r="G96" s="14">
        <f>IFERROR(VLOOKUP(C96,'2014'!B:C,2,FALSE),"")</f>
        <v>23</v>
      </c>
      <c r="H96" s="15">
        <f t="shared" si="20"/>
        <v>21.619999999999997</v>
      </c>
    </row>
    <row r="97" spans="1:8" x14ac:dyDescent="0.3">
      <c r="A97" s="4">
        <v>2014</v>
      </c>
      <c r="B97" s="12">
        <v>12</v>
      </c>
      <c r="C97" s="12" t="s">
        <v>11</v>
      </c>
      <c r="D97" s="12" t="s">
        <v>149</v>
      </c>
      <c r="E97" s="12" t="str">
        <f t="shared" si="22"/>
        <v>A</v>
      </c>
      <c r="F97" s="12" t="str">
        <f t="shared" si="19"/>
        <v>SECE</v>
      </c>
      <c r="G97" s="14">
        <f>IFERROR(VLOOKUP(C97,'2014'!B:C,2,FALSE),"")</f>
        <v>13</v>
      </c>
      <c r="H97" s="15">
        <f t="shared" si="20"/>
        <v>13.780000000000001</v>
      </c>
    </row>
  </sheetData>
  <autoFilter ref="A1:H97">
    <sortState ref="A2:H97">
      <sortCondition ref="A1:A97"/>
    </sortState>
  </autoFilter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workbookViewId="0"/>
  </sheetViews>
  <sheetFormatPr defaultColWidth="9.109375" defaultRowHeight="14.4" x14ac:dyDescent="0.3"/>
  <cols>
    <col min="1" max="1" width="7.6640625" style="2" bestFit="1" customWidth="1"/>
    <col min="2" max="2" width="12" style="7" bestFit="1" customWidth="1"/>
    <col min="3" max="3" width="21" style="7" bestFit="1" customWidth="1"/>
    <col min="4" max="4" width="17.88671875" style="7" bestFit="1" customWidth="1"/>
    <col min="5" max="5" width="9.5546875" style="7" bestFit="1" customWidth="1"/>
    <col min="6" max="6" width="10" style="7" bestFit="1" customWidth="1"/>
    <col min="7" max="7" width="11.44140625" style="8" bestFit="1" customWidth="1"/>
    <col min="8" max="8" width="12.6640625" style="9" bestFit="1" customWidth="1"/>
    <col min="9" max="9" width="9.109375" style="7"/>
    <col min="10" max="10" width="8.88671875" style="7" bestFit="1" customWidth="1"/>
    <col min="11" max="11" width="7.44140625" style="7" bestFit="1" customWidth="1"/>
    <col min="12" max="12" width="10.5546875" style="7" bestFit="1" customWidth="1"/>
    <col min="13" max="13" width="13.44140625" style="7" bestFit="1" customWidth="1"/>
    <col min="14" max="14" width="6.33203125" style="7" bestFit="1" customWidth="1"/>
    <col min="15" max="15" width="6.5546875" style="7" bestFit="1" customWidth="1"/>
    <col min="16" max="16" width="6.33203125" style="7" bestFit="1" customWidth="1"/>
    <col min="17" max="17" width="6.5546875" style="7" bestFit="1" customWidth="1"/>
    <col min="18" max="16384" width="9.109375" style="7"/>
  </cols>
  <sheetData>
    <row r="1" spans="1:17" x14ac:dyDescent="0.3">
      <c r="A1" s="2" t="s">
        <v>138</v>
      </c>
      <c r="B1" s="2" t="s">
        <v>139</v>
      </c>
      <c r="C1" s="2" t="s">
        <v>140</v>
      </c>
      <c r="D1" s="2" t="s">
        <v>141</v>
      </c>
      <c r="E1" s="2" t="s">
        <v>142</v>
      </c>
      <c r="F1" s="2" t="s">
        <v>143</v>
      </c>
      <c r="G1" s="5" t="s">
        <v>144</v>
      </c>
      <c r="H1" s="6" t="s">
        <v>160</v>
      </c>
      <c r="J1" s="2" t="s">
        <v>242</v>
      </c>
      <c r="K1" s="2" t="s">
        <v>243</v>
      </c>
      <c r="L1" s="2" t="s">
        <v>247</v>
      </c>
      <c r="M1" s="2" t="s">
        <v>248</v>
      </c>
      <c r="N1" s="2" t="s">
        <v>241</v>
      </c>
      <c r="O1" s="2" t="s">
        <v>244</v>
      </c>
      <c r="P1" s="2" t="s">
        <v>245</v>
      </c>
      <c r="Q1" s="2" t="s">
        <v>246</v>
      </c>
    </row>
    <row r="2" spans="1:17" ht="15" customHeight="1" x14ac:dyDescent="0.3">
      <c r="A2" s="3">
        <v>2007</v>
      </c>
      <c r="B2" s="7">
        <v>1</v>
      </c>
      <c r="C2" s="7" t="s">
        <v>63</v>
      </c>
      <c r="D2" s="7" t="s">
        <v>148</v>
      </c>
      <c r="E2" s="7" t="str">
        <f t="shared" ref="E2:E20" si="0">IF(OR(D2="Nashville, TN",D2="Starkville, MS",D2="Oxford, MS",D2="Fayetteville, AR",D2="Knoxville, TN",D2="Tuscaloosa, AL",D2="Gainesville, FL",D2="Columbia, SC",D2="Baton Rouge, LA",D2="College Station, TX",D2="Lexington, KY",D2="Columbia, MO",D2="Athens, GA"),"A",IF(D2="Auburn, AL","H","N"))</f>
        <v>H</v>
      </c>
      <c r="F2" s="7" t="str">
        <f>IF(OR(C2="Alabama",C2="Arkansas",C2="Auburn",C2="LSU",C2="Mississippi State",C2="Ole Miss",C2="Texas A&amp;M"),"SECW",IF(OR(C2="Florida",C2="Georgia",C2="Kentucky",C2="Missouri",C2="South Carolina",C2="Tennessee",C2="Vanderbilt"),"SECE","OOC"))</f>
        <v>OOC</v>
      </c>
      <c r="G2" s="8">
        <f>IFERROR(VLOOKUP(C2,'2007'!B:C,2,FALSE),"")</f>
        <v>3.9</v>
      </c>
      <c r="H2" s="9">
        <f>IF(G2&gt;=0,IF(E2="H",0.94,IF(E2="A",1.06,1)),IF(E2="H",1.06,IF(E2="A",0.94,1)))*G2</f>
        <v>3.6659999999999999</v>
      </c>
      <c r="J2" s="2">
        <v>2007</v>
      </c>
      <c r="K2" s="9">
        <f>SUMIF(A:A,J2,H:H)</f>
        <v>48.57200000000001</v>
      </c>
      <c r="L2" s="9">
        <f>SUMIFS(H:H,A:A,J2,F:F,"SECW")</f>
        <v>31.68</v>
      </c>
      <c r="M2" s="9">
        <f>SUMIFS(H:H,A:A,J2,F:F,"SECE")</f>
        <v>41.661999999999999</v>
      </c>
      <c r="N2" s="9">
        <f>SUMIFS(H:H,A:A,J2,F:F,"OOC")</f>
        <v>-24.770000000000003</v>
      </c>
      <c r="O2" s="9">
        <f>L2+M2</f>
        <v>73.341999999999999</v>
      </c>
      <c r="P2" s="9">
        <f>SUMIFS(H:H,A:A,J2,E:E,"H")</f>
        <v>-19.056000000000004</v>
      </c>
      <c r="Q2" s="9">
        <f>SUMIFS(H:H,A:A,J2,E:E,"A")+SUMIFS(H:H,A:A,J2,E:E,"N")</f>
        <v>67.628</v>
      </c>
    </row>
    <row r="3" spans="1:17" x14ac:dyDescent="0.3">
      <c r="A3" s="3">
        <v>2007</v>
      </c>
      <c r="B3" s="7">
        <v>2</v>
      </c>
      <c r="C3" s="7" t="s">
        <v>10</v>
      </c>
      <c r="D3" s="7" t="s">
        <v>148</v>
      </c>
      <c r="E3" s="7" t="str">
        <f t="shared" si="0"/>
        <v>H</v>
      </c>
      <c r="F3" s="7" t="str">
        <f t="shared" ref="F3:F66" si="1">IF(OR(C3="Alabama",C3="Arkansas",C3="Auburn",C3="LSU",C3="Mississippi State",C3="Ole Miss",C3="Texas A&amp;M"),"SECW",IF(OR(C3="Florida",C3="Georgia",C3="Kentucky",C3="Missouri",C3="South Carolina",C3="Tennessee",C3="Vanderbilt"),"SECE","OOC"))</f>
        <v>OOC</v>
      </c>
      <c r="G3" s="8">
        <f>IFERROR(VLOOKUP(C3,'2007'!B:C,2,FALSE),"")</f>
        <v>17.899999999999999</v>
      </c>
      <c r="H3" s="9">
        <f t="shared" ref="H3:H66" si="2">IF(G3&gt;=0,IF(E3="H",0.94,IF(E3="A",1.06,1)),IF(E3="H",1.06,IF(E3="A",0.94,1)))*G3</f>
        <v>16.825999999999997</v>
      </c>
      <c r="J3" s="2">
        <v>2008</v>
      </c>
      <c r="K3" s="9">
        <f t="shared" ref="K3:K9" si="3">SUMIF(A:A,J3,H:H)</f>
        <v>19.768000000000001</v>
      </c>
      <c r="L3" s="9">
        <f t="shared" ref="L3:L9" si="4">SUMIFS(H:H,A:A,J3,F:F,"SECW")</f>
        <v>42.124000000000002</v>
      </c>
      <c r="M3" s="9">
        <f t="shared" ref="M3:M9" si="5">SUMIFS(H:H,A:A,J3,F:F,"SECE")</f>
        <v>19.090000000000003</v>
      </c>
      <c r="N3" s="9">
        <f t="shared" ref="N3:N9" si="6">SUMIFS(H:H,A:A,J3,F:F,"OOC")</f>
        <v>-41.445999999999998</v>
      </c>
      <c r="O3" s="9">
        <f t="shared" ref="O3:O9" si="7">L3+M3</f>
        <v>61.214000000000006</v>
      </c>
      <c r="P3" s="9">
        <f t="shared" ref="P3:P9" si="8">SUMIFS(H:H,A:A,J3,E:E,"H")</f>
        <v>-17.972000000000001</v>
      </c>
      <c r="Q3" s="9">
        <f t="shared" ref="Q3:Q9" si="9">SUMIFS(H:H,A:A,J3,E:E,"A")+SUMIFS(H:H,A:A,J3,E:E,"N")</f>
        <v>37.740000000000009</v>
      </c>
    </row>
    <row r="4" spans="1:17" x14ac:dyDescent="0.3">
      <c r="A4" s="3">
        <v>2007</v>
      </c>
      <c r="B4" s="7">
        <v>3</v>
      </c>
      <c r="C4" s="7" t="s">
        <v>52</v>
      </c>
      <c r="D4" s="7" t="s">
        <v>148</v>
      </c>
      <c r="E4" s="7" t="str">
        <f t="shared" si="0"/>
        <v>H</v>
      </c>
      <c r="F4" s="7" t="str">
        <f t="shared" si="1"/>
        <v>SECW</v>
      </c>
      <c r="G4" s="8">
        <f>IFERROR(VLOOKUP(C4,'2007'!B:C,2,FALSE),"")</f>
        <v>3.2</v>
      </c>
      <c r="H4" s="9">
        <f t="shared" si="2"/>
        <v>3.008</v>
      </c>
      <c r="J4" s="2">
        <v>2009</v>
      </c>
      <c r="K4" s="9">
        <f t="shared" si="3"/>
        <v>50.724000000000004</v>
      </c>
      <c r="L4" s="9">
        <f t="shared" si="4"/>
        <v>64.86</v>
      </c>
      <c r="M4" s="9">
        <f t="shared" si="5"/>
        <v>27.375999999999998</v>
      </c>
      <c r="N4" s="9">
        <f t="shared" si="6"/>
        <v>-41.512</v>
      </c>
      <c r="O4" s="9">
        <f t="shared" si="7"/>
        <v>92.23599999999999</v>
      </c>
      <c r="P4" s="9">
        <f t="shared" si="8"/>
        <v>-3.4420000000000073</v>
      </c>
      <c r="Q4" s="9">
        <f t="shared" si="9"/>
        <v>54.165999999999997</v>
      </c>
    </row>
    <row r="5" spans="1:17" x14ac:dyDescent="0.3">
      <c r="A5" s="3">
        <v>2007</v>
      </c>
      <c r="B5" s="7">
        <v>4</v>
      </c>
      <c r="C5" s="7" t="s">
        <v>114</v>
      </c>
      <c r="D5" s="7" t="s">
        <v>148</v>
      </c>
      <c r="E5" s="7" t="str">
        <f t="shared" si="0"/>
        <v>H</v>
      </c>
      <c r="F5" s="7" t="str">
        <f t="shared" si="1"/>
        <v>OOC</v>
      </c>
      <c r="G5" s="8">
        <f>IFERROR(VLOOKUP(C5,'2007'!B:C,2,FALSE),"")</f>
        <v>-12.7</v>
      </c>
      <c r="H5" s="9">
        <f t="shared" si="2"/>
        <v>-13.462</v>
      </c>
      <c r="J5" s="2">
        <v>2010</v>
      </c>
      <c r="K5" s="9">
        <f t="shared" si="3"/>
        <v>54.66</v>
      </c>
      <c r="L5" s="9">
        <f t="shared" si="4"/>
        <v>70.554000000000002</v>
      </c>
      <c r="M5" s="9">
        <f t="shared" si="5"/>
        <v>28.401999999999997</v>
      </c>
      <c r="N5" s="9">
        <f t="shared" si="6"/>
        <v>-44.296000000000006</v>
      </c>
      <c r="O5" s="9">
        <f t="shared" si="7"/>
        <v>98.956000000000003</v>
      </c>
      <c r="P5" s="9">
        <f t="shared" si="8"/>
        <v>15.86399999999999</v>
      </c>
      <c r="Q5" s="9">
        <f t="shared" si="9"/>
        <v>38.796000000000006</v>
      </c>
    </row>
    <row r="6" spans="1:17" x14ac:dyDescent="0.3">
      <c r="A6" s="3">
        <v>2007</v>
      </c>
      <c r="B6" s="7">
        <v>5</v>
      </c>
      <c r="C6" s="7" t="s">
        <v>5</v>
      </c>
      <c r="D6" s="7" t="s">
        <v>151</v>
      </c>
      <c r="E6" s="7" t="str">
        <f t="shared" si="0"/>
        <v>A</v>
      </c>
      <c r="F6" s="7" t="str">
        <f t="shared" si="1"/>
        <v>SECE</v>
      </c>
      <c r="G6" s="8">
        <f>IFERROR(VLOOKUP(C6,'2007'!B:C,2,FALSE),"")</f>
        <v>21.8</v>
      </c>
      <c r="H6" s="9">
        <f t="shared" si="2"/>
        <v>23.108000000000001</v>
      </c>
      <c r="J6" s="2">
        <v>2011</v>
      </c>
      <c r="K6" s="9">
        <f t="shared" si="3"/>
        <v>50.552000000000007</v>
      </c>
      <c r="L6" s="9">
        <f t="shared" si="4"/>
        <v>69.445999999999998</v>
      </c>
      <c r="M6" s="9">
        <f t="shared" si="5"/>
        <v>32.516000000000005</v>
      </c>
      <c r="N6" s="9">
        <f t="shared" si="6"/>
        <v>-51.41</v>
      </c>
      <c r="O6" s="9">
        <f t="shared" si="7"/>
        <v>101.962</v>
      </c>
      <c r="P6" s="9">
        <f t="shared" si="8"/>
        <v>-25.238000000000003</v>
      </c>
      <c r="Q6" s="9">
        <f t="shared" si="9"/>
        <v>75.790000000000006</v>
      </c>
    </row>
    <row r="7" spans="1:17" x14ac:dyDescent="0.3">
      <c r="A7" s="3">
        <v>2007</v>
      </c>
      <c r="B7" s="7">
        <v>6</v>
      </c>
      <c r="C7" s="7" t="s">
        <v>64</v>
      </c>
      <c r="D7" s="7" t="s">
        <v>148</v>
      </c>
      <c r="E7" s="7" t="str">
        <f t="shared" si="0"/>
        <v>H</v>
      </c>
      <c r="F7" s="7" t="str">
        <f t="shared" si="1"/>
        <v>SECE</v>
      </c>
      <c r="G7" s="8">
        <f>IFERROR(VLOOKUP(C7,'2007'!B:C,2,FALSE),"")</f>
        <v>3.5</v>
      </c>
      <c r="H7" s="9">
        <f t="shared" si="2"/>
        <v>3.29</v>
      </c>
      <c r="J7" s="2">
        <v>2012</v>
      </c>
      <c r="K7" s="9">
        <f t="shared" si="3"/>
        <v>67.180000000000007</v>
      </c>
      <c r="L7" s="9">
        <f t="shared" si="4"/>
        <v>93.931999999999988</v>
      </c>
      <c r="M7" s="9">
        <f t="shared" si="5"/>
        <v>20.888000000000002</v>
      </c>
      <c r="N7" s="9">
        <f t="shared" si="6"/>
        <v>-47.64</v>
      </c>
      <c r="O7" s="9">
        <f t="shared" si="7"/>
        <v>114.82</v>
      </c>
      <c r="P7" s="9">
        <f t="shared" si="8"/>
        <v>3.2019999999999946</v>
      </c>
      <c r="Q7" s="9">
        <f t="shared" si="9"/>
        <v>63.978000000000002</v>
      </c>
    </row>
    <row r="8" spans="1:17" x14ac:dyDescent="0.3">
      <c r="A8" s="3">
        <v>2007</v>
      </c>
      <c r="B8" s="7">
        <v>7</v>
      </c>
      <c r="C8" s="7" t="s">
        <v>37</v>
      </c>
      <c r="D8" s="7" t="s">
        <v>136</v>
      </c>
      <c r="E8" s="7" t="str">
        <f t="shared" si="0"/>
        <v>A</v>
      </c>
      <c r="F8" s="7" t="str">
        <f t="shared" si="1"/>
        <v>SECW</v>
      </c>
      <c r="G8" s="8">
        <f>IFERROR(VLOOKUP(C8,'2007'!B:C,2,FALSE),"")</f>
        <v>5</v>
      </c>
      <c r="H8" s="9">
        <f t="shared" si="2"/>
        <v>5.3000000000000007</v>
      </c>
      <c r="J8" s="2">
        <v>2013</v>
      </c>
      <c r="K8" s="9">
        <f t="shared" si="3"/>
        <v>64.037999999999997</v>
      </c>
      <c r="L8" s="9">
        <f t="shared" si="4"/>
        <v>74.506</v>
      </c>
      <c r="M8" s="9">
        <f t="shared" si="5"/>
        <v>22.305999999999997</v>
      </c>
      <c r="N8" s="9">
        <f t="shared" si="6"/>
        <v>-32.774000000000001</v>
      </c>
      <c r="O8" s="9">
        <f t="shared" si="7"/>
        <v>96.811999999999998</v>
      </c>
      <c r="P8" s="9">
        <f t="shared" si="8"/>
        <v>22.591999999999992</v>
      </c>
      <c r="Q8" s="9">
        <f t="shared" si="9"/>
        <v>41.445999999999998</v>
      </c>
    </row>
    <row r="9" spans="1:17" x14ac:dyDescent="0.3">
      <c r="A9" s="3">
        <v>2007</v>
      </c>
      <c r="B9" s="7">
        <v>8</v>
      </c>
      <c r="C9" s="7" t="s">
        <v>4</v>
      </c>
      <c r="D9" s="7" t="s">
        <v>134</v>
      </c>
      <c r="E9" s="7" t="str">
        <f t="shared" si="0"/>
        <v>A</v>
      </c>
      <c r="F9" s="7" t="str">
        <f t="shared" si="1"/>
        <v>SECW</v>
      </c>
      <c r="G9" s="8">
        <f>IFERROR(VLOOKUP(C9,'2007'!B:C,2,FALSE),"")</f>
        <v>22.6</v>
      </c>
      <c r="H9" s="9">
        <f t="shared" si="2"/>
        <v>23.956000000000003</v>
      </c>
      <c r="J9" s="2">
        <v>2014</v>
      </c>
      <c r="K9" s="9">
        <f t="shared" si="3"/>
        <v>127.33199999999999</v>
      </c>
      <c r="L9" s="9">
        <f t="shared" si="4"/>
        <v>120.24600000000001</v>
      </c>
      <c r="M9" s="9">
        <f t="shared" si="5"/>
        <v>31.382000000000005</v>
      </c>
      <c r="N9" s="9">
        <f t="shared" si="6"/>
        <v>-24.295999999999999</v>
      </c>
      <c r="O9" s="9">
        <f t="shared" si="7"/>
        <v>151.62800000000001</v>
      </c>
      <c r="P9" s="9">
        <f t="shared" si="8"/>
        <v>17.516000000000002</v>
      </c>
      <c r="Q9" s="9">
        <f t="shared" si="9"/>
        <v>109.81600000000002</v>
      </c>
    </row>
    <row r="10" spans="1:17" x14ac:dyDescent="0.3">
      <c r="A10" s="3">
        <v>2007</v>
      </c>
      <c r="B10" s="7">
        <v>9</v>
      </c>
      <c r="C10" s="7" t="s">
        <v>78</v>
      </c>
      <c r="D10" s="7" t="s">
        <v>148</v>
      </c>
      <c r="E10" s="7" t="str">
        <f t="shared" si="0"/>
        <v>H</v>
      </c>
      <c r="F10" s="7" t="str">
        <f t="shared" si="1"/>
        <v>SECW</v>
      </c>
      <c r="G10" s="8">
        <f>IFERROR(VLOOKUP(C10,'2007'!B:C,2,FALSE),"")</f>
        <v>-3.3</v>
      </c>
      <c r="H10" s="9">
        <f t="shared" si="2"/>
        <v>-3.4979999999999998</v>
      </c>
      <c r="J10" s="10"/>
      <c r="K10" s="11"/>
      <c r="L10" s="11"/>
      <c r="M10" s="11"/>
      <c r="N10" s="11"/>
      <c r="O10" s="11"/>
      <c r="P10" s="11"/>
      <c r="Q10" s="11"/>
    </row>
    <row r="11" spans="1:17" x14ac:dyDescent="0.3">
      <c r="A11" s="3">
        <v>2007</v>
      </c>
      <c r="B11" s="7">
        <v>10</v>
      </c>
      <c r="C11" s="7" t="s">
        <v>169</v>
      </c>
      <c r="D11" s="7" t="s">
        <v>148</v>
      </c>
      <c r="E11" s="7" t="str">
        <f t="shared" si="0"/>
        <v>H</v>
      </c>
      <c r="F11" s="7" t="str">
        <f t="shared" si="1"/>
        <v>OOC</v>
      </c>
      <c r="G11" s="8">
        <v>-30</v>
      </c>
      <c r="H11" s="9">
        <f t="shared" si="2"/>
        <v>-31.8</v>
      </c>
      <c r="J11" s="2" t="s">
        <v>249</v>
      </c>
      <c r="K11" s="9">
        <f>MIN(K2:K9)</f>
        <v>19.768000000000001</v>
      </c>
      <c r="L11" s="9">
        <f t="shared" ref="L11:Q11" si="10">MIN(L2:L9)</f>
        <v>31.68</v>
      </c>
      <c r="M11" s="9">
        <f t="shared" si="10"/>
        <v>19.090000000000003</v>
      </c>
      <c r="N11" s="9">
        <f t="shared" si="10"/>
        <v>-51.41</v>
      </c>
      <c r="O11" s="9">
        <f t="shared" si="10"/>
        <v>61.214000000000006</v>
      </c>
      <c r="P11" s="9">
        <f t="shared" si="10"/>
        <v>-25.238000000000003</v>
      </c>
      <c r="Q11" s="9">
        <f t="shared" si="10"/>
        <v>37.740000000000009</v>
      </c>
    </row>
    <row r="12" spans="1:17" x14ac:dyDescent="0.3">
      <c r="A12" s="3">
        <v>2007</v>
      </c>
      <c r="B12" s="7">
        <v>11</v>
      </c>
      <c r="C12" s="7" t="s">
        <v>12</v>
      </c>
      <c r="D12" s="7" t="s">
        <v>154</v>
      </c>
      <c r="E12" s="7" t="str">
        <f t="shared" si="0"/>
        <v>A</v>
      </c>
      <c r="F12" s="7" t="str">
        <f t="shared" si="1"/>
        <v>SECE</v>
      </c>
      <c r="G12" s="8">
        <f>IFERROR(VLOOKUP(C12,'2007'!B:C,2,FALSE),"")</f>
        <v>14.4</v>
      </c>
      <c r="H12" s="9">
        <f t="shared" si="2"/>
        <v>15.264000000000001</v>
      </c>
      <c r="J12" s="2" t="s">
        <v>250</v>
      </c>
      <c r="K12" s="9">
        <f>MAX(K2:K9)</f>
        <v>127.33199999999999</v>
      </c>
      <c r="L12" s="9">
        <f t="shared" ref="L12:Q12" si="11">MAX(L2:L9)</f>
        <v>120.24600000000001</v>
      </c>
      <c r="M12" s="9">
        <f t="shared" si="11"/>
        <v>41.661999999999999</v>
      </c>
      <c r="N12" s="9">
        <f t="shared" si="11"/>
        <v>-24.295999999999999</v>
      </c>
      <c r="O12" s="9">
        <f t="shared" si="11"/>
        <v>151.62800000000001</v>
      </c>
      <c r="P12" s="9">
        <f t="shared" si="11"/>
        <v>22.591999999999992</v>
      </c>
      <c r="Q12" s="9">
        <f t="shared" si="11"/>
        <v>109.81600000000002</v>
      </c>
    </row>
    <row r="13" spans="1:17" x14ac:dyDescent="0.3">
      <c r="A13" s="3">
        <v>2007</v>
      </c>
      <c r="B13" s="7">
        <v>12</v>
      </c>
      <c r="C13" s="7" t="s">
        <v>43</v>
      </c>
      <c r="D13" s="7" t="s">
        <v>148</v>
      </c>
      <c r="E13" s="7" t="str">
        <f t="shared" si="0"/>
        <v>H</v>
      </c>
      <c r="F13" s="7" t="str">
        <f t="shared" si="1"/>
        <v>SECW</v>
      </c>
      <c r="G13" s="8">
        <f>IFERROR(VLOOKUP(C13,'2007'!B:C,2,FALSE),"")</f>
        <v>3.1</v>
      </c>
      <c r="H13" s="9">
        <f t="shared" si="2"/>
        <v>2.9139999999999997</v>
      </c>
      <c r="J13" s="2" t="s">
        <v>251</v>
      </c>
      <c r="K13" s="9">
        <f>AVERAGE(K2:K9)</f>
        <v>60.353250000000003</v>
      </c>
      <c r="L13" s="9">
        <f t="shared" ref="L13:Q13" si="12">AVERAGE(L2:L9)</f>
        <v>70.918499999999995</v>
      </c>
      <c r="M13" s="9">
        <f t="shared" si="12"/>
        <v>27.952750000000002</v>
      </c>
      <c r="N13" s="9">
        <f t="shared" si="12"/>
        <v>-38.518000000000001</v>
      </c>
      <c r="O13" s="9">
        <f t="shared" si="12"/>
        <v>98.871250000000003</v>
      </c>
      <c r="P13" s="9">
        <f t="shared" si="12"/>
        <v>-0.81675000000000386</v>
      </c>
      <c r="Q13" s="9">
        <f t="shared" si="12"/>
        <v>61.17</v>
      </c>
    </row>
    <row r="14" spans="1:17" ht="15" customHeight="1" x14ac:dyDescent="0.3">
      <c r="A14" s="4">
        <v>2008</v>
      </c>
      <c r="B14" s="12">
        <v>1</v>
      </c>
      <c r="C14" s="13" t="s">
        <v>99</v>
      </c>
      <c r="D14" s="12" t="s">
        <v>148</v>
      </c>
      <c r="E14" s="12" t="str">
        <f t="shared" si="0"/>
        <v>H</v>
      </c>
      <c r="F14" s="12" t="str">
        <f>IF(OR(C14="Alabama",C14="Arkansas",C14="Auburn",C14="LSU",C14="Mississippi State",C14="Ole Miss",C14="Texas A&amp;M"),"SECW",IF(OR(C14="Florida",C14="Georgia",C14="Kentucky",C14="Missouri",C14="South Carolina",C14="Tennessee",C14="Vanderbilt"),"SECE","OOC"))</f>
        <v>OOC</v>
      </c>
      <c r="G14" s="14">
        <f>IFERROR(VLOOKUP(C14,'2008'!B:C,2,FALSE),"")</f>
        <v>-19.5</v>
      </c>
      <c r="H14" s="15">
        <f>IF(G14&gt;=0,IF(E14="H",0.94,IF(E14="A",1.06,1)),IF(E14="H",1.06,IF(E14="A",0.94,1)))*G14</f>
        <v>-20.67</v>
      </c>
      <c r="J14" s="2" t="s">
        <v>252</v>
      </c>
      <c r="K14" s="9">
        <f>_xlfn.STDEV.S(K2:K9)</f>
        <v>30.597607916539566</v>
      </c>
      <c r="L14" s="9">
        <f t="shared" ref="L14:Q14" si="13">_xlfn.STDEV.S(L2:L9)</f>
        <v>27.732093955250811</v>
      </c>
      <c r="M14" s="9">
        <f t="shared" si="13"/>
        <v>7.3815002685284616</v>
      </c>
      <c r="N14" s="9">
        <f t="shared" si="13"/>
        <v>10.174220756401931</v>
      </c>
      <c r="O14" s="9">
        <f t="shared" si="13"/>
        <v>27.164250013311896</v>
      </c>
      <c r="P14" s="9">
        <f t="shared" si="13"/>
        <v>18.550006944550105</v>
      </c>
      <c r="Q14" s="9">
        <f t="shared" si="13"/>
        <v>24.252897653093523</v>
      </c>
    </row>
    <row r="15" spans="1:17" x14ac:dyDescent="0.3">
      <c r="A15" s="4">
        <v>2008</v>
      </c>
      <c r="B15" s="12">
        <v>2</v>
      </c>
      <c r="C15" s="12" t="s">
        <v>67</v>
      </c>
      <c r="D15" s="12" t="s">
        <v>148</v>
      </c>
      <c r="E15" s="12" t="str">
        <f t="shared" si="0"/>
        <v>H</v>
      </c>
      <c r="F15" s="12" t="str">
        <f t="shared" si="1"/>
        <v>OOC</v>
      </c>
      <c r="G15" s="14">
        <f>IFERROR(VLOOKUP(C15,'2008'!B:C,2,FALSE),"")</f>
        <v>5.3</v>
      </c>
      <c r="H15" s="15">
        <f t="shared" si="2"/>
        <v>4.9819999999999993</v>
      </c>
      <c r="J15" s="7" t="str">
        <f t="shared" ref="J15:J61" si="14">IF(E15="N","N","")</f>
        <v/>
      </c>
    </row>
    <row r="16" spans="1:17" x14ac:dyDescent="0.3">
      <c r="A16" s="4">
        <v>2008</v>
      </c>
      <c r="B16" s="12">
        <v>3</v>
      </c>
      <c r="C16" s="12" t="s">
        <v>52</v>
      </c>
      <c r="D16" s="12" t="s">
        <v>147</v>
      </c>
      <c r="E16" s="12" t="str">
        <f t="shared" si="0"/>
        <v>A</v>
      </c>
      <c r="F16" s="12" t="str">
        <f t="shared" si="1"/>
        <v>SECW</v>
      </c>
      <c r="G16" s="14">
        <f>IFERROR(VLOOKUP(C16,'2008'!B:C,2,FALSE),"")</f>
        <v>-7.1</v>
      </c>
      <c r="H16" s="15">
        <f t="shared" si="2"/>
        <v>-6.6739999999999995</v>
      </c>
      <c r="J16" s="7" t="str">
        <f t="shared" si="14"/>
        <v/>
      </c>
    </row>
    <row r="17" spans="1:10" x14ac:dyDescent="0.3">
      <c r="A17" s="4">
        <v>2008</v>
      </c>
      <c r="B17" s="12">
        <v>4</v>
      </c>
      <c r="C17" s="12" t="s">
        <v>4</v>
      </c>
      <c r="D17" s="12" t="s">
        <v>148</v>
      </c>
      <c r="E17" s="12" t="str">
        <f t="shared" si="0"/>
        <v>H</v>
      </c>
      <c r="F17" s="12" t="str">
        <f t="shared" si="1"/>
        <v>SECW</v>
      </c>
      <c r="G17" s="14">
        <f>IFERROR(VLOOKUP(C17,'2008'!B:C,2,FALSE),"")</f>
        <v>9.9</v>
      </c>
      <c r="H17" s="15">
        <f t="shared" si="2"/>
        <v>9.3059999999999992</v>
      </c>
      <c r="J17" s="7" t="str">
        <f t="shared" si="14"/>
        <v/>
      </c>
    </row>
    <row r="18" spans="1:10" x14ac:dyDescent="0.3">
      <c r="A18" s="4">
        <v>2008</v>
      </c>
      <c r="B18" s="12">
        <v>5</v>
      </c>
      <c r="C18" s="12" t="s">
        <v>14</v>
      </c>
      <c r="D18" s="12" t="s">
        <v>148</v>
      </c>
      <c r="E18" s="12" t="str">
        <f t="shared" si="0"/>
        <v>H</v>
      </c>
      <c r="F18" s="12" t="str">
        <f t="shared" si="1"/>
        <v>SECE</v>
      </c>
      <c r="G18" s="14">
        <f>IFERROR(VLOOKUP(C18,'2008'!B:C,2,FALSE),"")</f>
        <v>5.8</v>
      </c>
      <c r="H18" s="15">
        <f t="shared" si="2"/>
        <v>5.452</v>
      </c>
      <c r="J18" s="7" t="str">
        <f t="shared" si="14"/>
        <v/>
      </c>
    </row>
    <row r="19" spans="1:10" x14ac:dyDescent="0.3">
      <c r="A19" s="4">
        <v>2008</v>
      </c>
      <c r="B19" s="12">
        <v>6</v>
      </c>
      <c r="C19" s="12" t="s">
        <v>64</v>
      </c>
      <c r="D19" s="12" t="s">
        <v>155</v>
      </c>
      <c r="E19" s="12" t="str">
        <f t="shared" si="0"/>
        <v>A</v>
      </c>
      <c r="F19" s="12" t="str">
        <f t="shared" si="1"/>
        <v>SECE</v>
      </c>
      <c r="G19" s="14">
        <f>IFERROR(VLOOKUP(C19,'2008'!B:C,2,FALSE),"")</f>
        <v>3.2</v>
      </c>
      <c r="H19" s="15">
        <f t="shared" si="2"/>
        <v>3.3920000000000003</v>
      </c>
      <c r="J19" s="7" t="str">
        <f t="shared" si="14"/>
        <v/>
      </c>
    </row>
    <row r="20" spans="1:10" x14ac:dyDescent="0.3">
      <c r="A20" s="4">
        <v>2008</v>
      </c>
      <c r="B20" s="12">
        <v>7</v>
      </c>
      <c r="C20" s="12" t="s">
        <v>37</v>
      </c>
      <c r="D20" s="12" t="s">
        <v>148</v>
      </c>
      <c r="E20" s="12" t="str">
        <f t="shared" si="0"/>
        <v>H</v>
      </c>
      <c r="F20" s="12" t="str">
        <f t="shared" si="1"/>
        <v>SECW</v>
      </c>
      <c r="G20" s="14">
        <f>IFERROR(VLOOKUP(C20,'2008'!B:C,2,FALSE),"")</f>
        <v>4.8</v>
      </c>
      <c r="H20" s="15">
        <f t="shared" si="2"/>
        <v>4.5119999999999996</v>
      </c>
      <c r="J20" s="7" t="str">
        <f t="shared" si="14"/>
        <v/>
      </c>
    </row>
    <row r="21" spans="1:10" x14ac:dyDescent="0.3">
      <c r="A21" s="4">
        <v>2008</v>
      </c>
      <c r="B21" s="12">
        <v>8</v>
      </c>
      <c r="C21" s="12" t="s">
        <v>3</v>
      </c>
      <c r="D21" s="12" t="s">
        <v>172</v>
      </c>
      <c r="E21" s="12" t="s">
        <v>157</v>
      </c>
      <c r="F21" s="12" t="str">
        <f t="shared" si="1"/>
        <v>OOC</v>
      </c>
      <c r="G21" s="14">
        <f>IFERROR(VLOOKUP(C21,'2008'!B:C,2,FALSE),"")</f>
        <v>5.7</v>
      </c>
      <c r="H21" s="15">
        <f t="shared" si="2"/>
        <v>6.0420000000000007</v>
      </c>
      <c r="J21" s="7" t="str">
        <f t="shared" si="14"/>
        <v/>
      </c>
    </row>
    <row r="22" spans="1:10" x14ac:dyDescent="0.3">
      <c r="A22" s="4">
        <v>2008</v>
      </c>
      <c r="B22" s="12">
        <v>9</v>
      </c>
      <c r="C22" s="12" t="s">
        <v>78</v>
      </c>
      <c r="D22" s="12" t="s">
        <v>137</v>
      </c>
      <c r="E22" s="12" t="str">
        <f>IF(OR(D22="Nashville, TN",D22="Starkville, MS",D22="Oxford, MS",D22="Fayetteville, AR",D22="Knoxville, TN",D22="Tuscaloosa, AL",D22="Gainesville, FL",D22="Columbia, SC",D22="Baton Rouge, LA",D22="College Station, TX",D22="Lexington, KY",D22="Columbia, MO",D22="Athens, GA"),"A",IF(D22="Auburn, AL","H","N"))</f>
        <v>A</v>
      </c>
      <c r="F22" s="12" t="str">
        <f t="shared" si="1"/>
        <v>SECW</v>
      </c>
      <c r="G22" s="14">
        <f>IFERROR(VLOOKUP(C22,'2008'!B:C,2,FALSE),"")</f>
        <v>13.2</v>
      </c>
      <c r="H22" s="15">
        <f t="shared" si="2"/>
        <v>13.991999999999999</v>
      </c>
      <c r="J22" s="7" t="str">
        <f t="shared" si="14"/>
        <v/>
      </c>
    </row>
    <row r="23" spans="1:10" x14ac:dyDescent="0.3">
      <c r="A23" s="4">
        <v>2008</v>
      </c>
      <c r="B23" s="12">
        <v>10</v>
      </c>
      <c r="C23" s="12" t="s">
        <v>173</v>
      </c>
      <c r="D23" s="12" t="s">
        <v>148</v>
      </c>
      <c r="E23" s="12" t="str">
        <f>IF(OR(D23="Nashville, TN",D23="Starkville, MS",D23="Oxford, MS",D23="Fayetteville, AR",D23="Knoxville, TN",D23="Tuscaloosa, AL",D23="Gainesville, FL",D23="Columbia, SC",D23="Baton Rouge, LA",D23="College Station, TX",D23="Lexington, KY",D23="Columbia, MO",D23="Athens, GA"),"A",IF(D23="Auburn, AL","H","N"))</f>
        <v>H</v>
      </c>
      <c r="F23" s="12" t="str">
        <f t="shared" si="1"/>
        <v>OOC</v>
      </c>
      <c r="G23" s="14">
        <v>-30</v>
      </c>
      <c r="H23" s="15">
        <f t="shared" si="2"/>
        <v>-31.8</v>
      </c>
      <c r="J23" s="7" t="str">
        <f t="shared" si="14"/>
        <v/>
      </c>
    </row>
    <row r="24" spans="1:10" x14ac:dyDescent="0.3">
      <c r="A24" s="4">
        <v>2008</v>
      </c>
      <c r="B24" s="12">
        <v>11</v>
      </c>
      <c r="C24" s="12" t="s">
        <v>12</v>
      </c>
      <c r="D24" s="12" t="s">
        <v>148</v>
      </c>
      <c r="E24" s="12" t="str">
        <f>IF(OR(D24="Nashville, TN",D24="Starkville, MS",D24="Oxford, MS",D24="Fayetteville, AR",D24="Knoxville, TN",D24="Tuscaloosa, AL",D24="Gainesville, FL",D24="Columbia, SC",D24="Baton Rouge, LA",D24="College Station, TX",D24="Lexington, KY",D24="Columbia, MO",D24="Athens, GA"),"A",IF(D24="Auburn, AL","H","N"))</f>
        <v>H</v>
      </c>
      <c r="F24" s="12" t="str">
        <f t="shared" si="1"/>
        <v>SECE</v>
      </c>
      <c r="G24" s="14">
        <f>IFERROR(VLOOKUP(C24,'2008'!B:C,2,FALSE),"")</f>
        <v>10.9</v>
      </c>
      <c r="H24" s="15">
        <f t="shared" si="2"/>
        <v>10.246</v>
      </c>
      <c r="J24" s="7" t="str">
        <f t="shared" si="14"/>
        <v/>
      </c>
    </row>
    <row r="25" spans="1:10" x14ac:dyDescent="0.3">
      <c r="A25" s="4">
        <v>2008</v>
      </c>
      <c r="B25" s="12">
        <v>12</v>
      </c>
      <c r="C25" s="12" t="s">
        <v>43</v>
      </c>
      <c r="D25" s="12" t="s">
        <v>132</v>
      </c>
      <c r="E25" s="12" t="str">
        <f>IF(OR(D25="Nashville, TN",D25="Starkville, MS",D25="Oxford, MS",D25="Fayetteville, AR",D25="Knoxville, TN",D25="Tuscaloosa, AL",D25="Gainesville, FL",D25="Columbia, SC",D25="Baton Rouge, LA",D25="College Station, TX",D25="Lexington, KY",D25="Columbia, MO",D25="Athens, GA"),"A",IF(D25="Auburn, AL","H","N"))</f>
        <v>A</v>
      </c>
      <c r="F25" s="12" t="str">
        <f t="shared" si="1"/>
        <v>SECW</v>
      </c>
      <c r="G25" s="14">
        <f>IFERROR(VLOOKUP(C25,'2008'!B:C,2,FALSE),"")</f>
        <v>19.8</v>
      </c>
      <c r="H25" s="15">
        <f t="shared" si="2"/>
        <v>20.988000000000003</v>
      </c>
      <c r="J25" s="7" t="str">
        <f t="shared" si="14"/>
        <v/>
      </c>
    </row>
    <row r="26" spans="1:10" ht="15" customHeight="1" x14ac:dyDescent="0.3">
      <c r="A26" s="3">
        <v>2009</v>
      </c>
      <c r="B26" s="7">
        <v>1</v>
      </c>
      <c r="C26" s="16" t="s">
        <v>94</v>
      </c>
      <c r="D26" s="7" t="s">
        <v>148</v>
      </c>
      <c r="E26" s="7" t="str">
        <f>IF(OR(D26="Nashville, TN",D26="Starkville, MS",D26="Oxford, MS",D26="Fayetteville, AR",D26="Knoxville, TN",D26="Tuscaloosa, AL",D26="Gainesville, FL",D26="Columbia, SC",D26="Baton Rouge, LA",D26="College Station, TX",D26="Lexington, KY",D26="Columbia, MO",D26="Athens, GA"),"A",IF(D26="Auburn, AL","H","N"))</f>
        <v>H</v>
      </c>
      <c r="F26" s="7" t="str">
        <f>IF(OR(C26="Alabama",C26="Arkansas",C26="Auburn",C26="LSU",C26="Mississippi State",C26="Ole Miss",C26="Texas A&amp;M"),"SECW",IF(OR(C26="Florida",C26="Georgia",C26="Kentucky",C26="Missouri",C26="South Carolina",C26="Tennessee",C26="Vanderbilt"),"SECE","OOC"))</f>
        <v>OOC</v>
      </c>
      <c r="G26" s="8">
        <f>IFERROR(VLOOKUP(C26,'2009'!B:C,2,FALSE),"")</f>
        <v>-2.8</v>
      </c>
      <c r="H26" s="9">
        <f>IF(G26&gt;=0,IF(E26="H",0.94,IF(E26="A",1.06,1)),IF(E26="H",1.06,IF(E26="A",0.94,1)))*G26</f>
        <v>-2.968</v>
      </c>
      <c r="J26" s="7" t="str">
        <f t="shared" si="14"/>
        <v/>
      </c>
    </row>
    <row r="27" spans="1:10" x14ac:dyDescent="0.3">
      <c r="A27" s="3">
        <v>2009</v>
      </c>
      <c r="B27" s="7">
        <v>2</v>
      </c>
      <c r="C27" s="7" t="s">
        <v>52</v>
      </c>
      <c r="D27" s="7" t="s">
        <v>148</v>
      </c>
      <c r="E27" s="7" t="str">
        <f t="shared" ref="E27:E37" si="15">IF(OR(D27="Nashville, TN",D27="Starkville, MS",D27="Oxford, MS",D27="Fayetteville, AR",D27="Knoxville, TN",D27="Tuscaloosa, AL",D27="Gainesville, FL",D27="Columbia, SC",D27="Baton Rouge, LA",D27="College Station, TX",D27="Lexington, KY",D27="Columbia, MO",D27="Athens, GA"),"A",IF(D27="Auburn, AL","H","N"))</f>
        <v>H</v>
      </c>
      <c r="F27" s="7" t="str">
        <f t="shared" si="1"/>
        <v>SECW</v>
      </c>
      <c r="G27" s="8">
        <f>IFERROR(VLOOKUP(C27,'2009'!B:C,2,FALSE),"")</f>
        <v>7.1</v>
      </c>
      <c r="H27" s="9">
        <f t="shared" si="2"/>
        <v>6.6739999999999995</v>
      </c>
      <c r="J27" s="7" t="str">
        <f t="shared" si="14"/>
        <v/>
      </c>
    </row>
    <row r="28" spans="1:10" x14ac:dyDescent="0.3">
      <c r="A28" s="3">
        <v>2009</v>
      </c>
      <c r="B28" s="7">
        <v>3</v>
      </c>
      <c r="C28" s="7" t="s">
        <v>3</v>
      </c>
      <c r="D28" s="7" t="s">
        <v>148</v>
      </c>
      <c r="E28" s="7" t="str">
        <f t="shared" si="15"/>
        <v>H</v>
      </c>
      <c r="F28" s="7" t="str">
        <f t="shared" si="1"/>
        <v>OOC</v>
      </c>
      <c r="G28" s="8">
        <f>IFERROR(VLOOKUP(C28,'2009'!B:C,2,FALSE),"")</f>
        <v>8.5</v>
      </c>
      <c r="H28" s="9">
        <f t="shared" si="2"/>
        <v>7.9899999999999993</v>
      </c>
      <c r="J28" s="7" t="str">
        <f t="shared" si="14"/>
        <v/>
      </c>
    </row>
    <row r="29" spans="1:10" x14ac:dyDescent="0.3">
      <c r="A29" s="3">
        <v>2009</v>
      </c>
      <c r="B29" s="7">
        <v>4</v>
      </c>
      <c r="C29" s="7" t="s">
        <v>71</v>
      </c>
      <c r="D29" s="7" t="s">
        <v>148</v>
      </c>
      <c r="E29" s="7" t="str">
        <f t="shared" si="15"/>
        <v>H</v>
      </c>
      <c r="F29" s="7" t="str">
        <f t="shared" si="1"/>
        <v>OOC</v>
      </c>
      <c r="G29" s="8">
        <f>IFERROR(VLOOKUP(C29,'2009'!B:C,2,FALSE),"")</f>
        <v>-13.9</v>
      </c>
      <c r="H29" s="9">
        <f t="shared" si="2"/>
        <v>-14.734000000000002</v>
      </c>
      <c r="J29" s="7" t="str">
        <f t="shared" si="14"/>
        <v/>
      </c>
    </row>
    <row r="30" spans="1:10" x14ac:dyDescent="0.3">
      <c r="A30" s="3">
        <v>2009</v>
      </c>
      <c r="B30" s="7">
        <v>5</v>
      </c>
      <c r="C30" s="7" t="s">
        <v>14</v>
      </c>
      <c r="D30" s="7" t="s">
        <v>135</v>
      </c>
      <c r="E30" s="7" t="str">
        <f t="shared" si="15"/>
        <v>A</v>
      </c>
      <c r="F30" s="7" t="str">
        <f t="shared" si="1"/>
        <v>SECE</v>
      </c>
      <c r="G30" s="8">
        <f>IFERROR(VLOOKUP(C30,'2009'!B:C,2,FALSE),"")</f>
        <v>15.2</v>
      </c>
      <c r="H30" s="9">
        <f t="shared" si="2"/>
        <v>16.111999999999998</v>
      </c>
      <c r="J30" s="7" t="str">
        <f t="shared" si="14"/>
        <v/>
      </c>
    </row>
    <row r="31" spans="1:10" x14ac:dyDescent="0.3">
      <c r="A31" s="3">
        <v>2009</v>
      </c>
      <c r="B31" s="7">
        <v>6</v>
      </c>
      <c r="C31" s="7" t="s">
        <v>37</v>
      </c>
      <c r="D31" s="7" t="s">
        <v>136</v>
      </c>
      <c r="E31" s="7" t="str">
        <f t="shared" si="15"/>
        <v>A</v>
      </c>
      <c r="F31" s="7" t="str">
        <f t="shared" si="1"/>
        <v>SECW</v>
      </c>
      <c r="G31" s="8">
        <f>IFERROR(VLOOKUP(C31,'2009'!B:C,2,FALSE),"")</f>
        <v>12.7</v>
      </c>
      <c r="H31" s="9">
        <f t="shared" si="2"/>
        <v>13.462</v>
      </c>
      <c r="J31" s="7" t="str">
        <f t="shared" si="14"/>
        <v/>
      </c>
    </row>
    <row r="32" spans="1:10" x14ac:dyDescent="0.3">
      <c r="A32" s="3">
        <v>2009</v>
      </c>
      <c r="B32" s="7">
        <v>7</v>
      </c>
      <c r="C32" s="7" t="s">
        <v>26</v>
      </c>
      <c r="D32" s="7" t="s">
        <v>148</v>
      </c>
      <c r="E32" s="7" t="str">
        <f t="shared" si="15"/>
        <v>H</v>
      </c>
      <c r="F32" s="7" t="str">
        <f t="shared" si="1"/>
        <v>SECE</v>
      </c>
      <c r="G32" s="8">
        <f>IFERROR(VLOOKUP(C32,'2009'!B:C,2,FALSE),"")</f>
        <v>3.3</v>
      </c>
      <c r="H32" s="9">
        <f t="shared" si="2"/>
        <v>3.1019999999999999</v>
      </c>
      <c r="J32" s="7" t="str">
        <f t="shared" si="14"/>
        <v/>
      </c>
    </row>
    <row r="33" spans="1:10" x14ac:dyDescent="0.3">
      <c r="A33" s="3">
        <v>2009</v>
      </c>
      <c r="B33" s="7">
        <v>8</v>
      </c>
      <c r="C33" s="7" t="s">
        <v>4</v>
      </c>
      <c r="D33" s="7" t="s">
        <v>134</v>
      </c>
      <c r="E33" s="7" t="str">
        <f t="shared" si="15"/>
        <v>A</v>
      </c>
      <c r="F33" s="7" t="str">
        <f t="shared" si="1"/>
        <v>SECW</v>
      </c>
      <c r="G33" s="8">
        <f>IFERROR(VLOOKUP(C33,'2009'!B:C,2,FALSE),"")</f>
        <v>15.5</v>
      </c>
      <c r="H33" s="9">
        <f t="shared" si="2"/>
        <v>16.43</v>
      </c>
      <c r="J33" s="7" t="str">
        <f t="shared" si="14"/>
        <v/>
      </c>
    </row>
    <row r="34" spans="1:10" x14ac:dyDescent="0.3">
      <c r="A34" s="3">
        <v>2009</v>
      </c>
      <c r="B34" s="7">
        <v>9</v>
      </c>
      <c r="C34" s="7" t="s">
        <v>78</v>
      </c>
      <c r="D34" s="7" t="s">
        <v>148</v>
      </c>
      <c r="E34" s="7" t="str">
        <f t="shared" si="15"/>
        <v>H</v>
      </c>
      <c r="F34" s="7" t="str">
        <f t="shared" si="1"/>
        <v>SECW</v>
      </c>
      <c r="G34" s="8">
        <f>IFERROR(VLOOKUP(C34,'2009'!B:C,2,FALSE),"")</f>
        <v>6.1</v>
      </c>
      <c r="H34" s="9">
        <f t="shared" si="2"/>
        <v>5.7339999999999991</v>
      </c>
      <c r="J34" s="7" t="str">
        <f t="shared" si="14"/>
        <v/>
      </c>
    </row>
    <row r="35" spans="1:10" x14ac:dyDescent="0.3">
      <c r="A35" s="3">
        <v>2009</v>
      </c>
      <c r="B35" s="7">
        <v>10</v>
      </c>
      <c r="C35" s="7" t="s">
        <v>174</v>
      </c>
      <c r="D35" s="7" t="s">
        <v>148</v>
      </c>
      <c r="E35" s="7" t="str">
        <f t="shared" si="15"/>
        <v>H</v>
      </c>
      <c r="F35" s="7" t="str">
        <f t="shared" si="1"/>
        <v>OOC</v>
      </c>
      <c r="G35" s="8">
        <v>-30</v>
      </c>
      <c r="H35" s="9">
        <f t="shared" si="2"/>
        <v>-31.8</v>
      </c>
      <c r="J35" s="7" t="str">
        <f t="shared" si="14"/>
        <v/>
      </c>
    </row>
    <row r="36" spans="1:10" x14ac:dyDescent="0.3">
      <c r="A36" s="3">
        <v>2009</v>
      </c>
      <c r="B36" s="7">
        <v>11</v>
      </c>
      <c r="C36" s="7" t="s">
        <v>12</v>
      </c>
      <c r="D36" s="7" t="s">
        <v>154</v>
      </c>
      <c r="E36" s="7" t="str">
        <f t="shared" si="15"/>
        <v>A</v>
      </c>
      <c r="F36" s="7" t="str">
        <f t="shared" si="1"/>
        <v>SECE</v>
      </c>
      <c r="G36" s="8">
        <f>IFERROR(VLOOKUP(C36,'2009'!B:C,2,FALSE),"")</f>
        <v>7.7</v>
      </c>
      <c r="H36" s="9">
        <f t="shared" si="2"/>
        <v>8.1620000000000008</v>
      </c>
      <c r="J36" s="7" t="str">
        <f t="shared" si="14"/>
        <v/>
      </c>
    </row>
    <row r="37" spans="1:10" x14ac:dyDescent="0.3">
      <c r="A37" s="3">
        <v>2009</v>
      </c>
      <c r="B37" s="7">
        <v>12</v>
      </c>
      <c r="C37" s="7" t="s">
        <v>43</v>
      </c>
      <c r="D37" s="7" t="s">
        <v>148</v>
      </c>
      <c r="E37" s="7" t="str">
        <f t="shared" si="15"/>
        <v>H</v>
      </c>
      <c r="F37" s="7" t="str">
        <f t="shared" si="1"/>
        <v>SECW</v>
      </c>
      <c r="G37" s="8">
        <f>IFERROR(VLOOKUP(C37,'2009'!B:C,2,FALSE),"")</f>
        <v>24</v>
      </c>
      <c r="H37" s="9">
        <f t="shared" si="2"/>
        <v>22.56</v>
      </c>
      <c r="J37" s="7" t="str">
        <f t="shared" si="14"/>
        <v/>
      </c>
    </row>
    <row r="38" spans="1:10" ht="15" customHeight="1" x14ac:dyDescent="0.3">
      <c r="A38" s="4">
        <v>2010</v>
      </c>
      <c r="B38" s="12">
        <v>1</v>
      </c>
      <c r="C38" s="13" t="s">
        <v>93</v>
      </c>
      <c r="D38" s="12" t="s">
        <v>148</v>
      </c>
      <c r="E38" s="12" t="str">
        <f>IF(OR(D38="Nashville, TN",D38="Starkville, MS",D38="Oxford, MS",D38="Fayetteville, AR",D38="Knoxville, TN",D38="Tuscaloosa, AL",D38="Gainesville, FL",D38="Columbia, SC",D38="Baton Rouge, LA",D38="College Station, TX",D38="Lexington, KY",D38="Columbia, MO",D38="Athens, GA"),"A",IF(D38="Auburn, AL","H","N"))</f>
        <v>H</v>
      </c>
      <c r="F38" s="12" t="str">
        <f>IF(OR(C38="Alabama",C38="Arkansas",C38="Auburn",C38="LSU",C38="Mississippi State",C38="Ole Miss",C38="Texas A&amp;M"),"SECW",IF(OR(C38="Florida",C38="Georgia",C38="Kentucky",C38="Missouri",C38="South Carolina",C38="Tennessee",C38="Vanderbilt"),"SECE","OOC"))</f>
        <v>OOC</v>
      </c>
      <c r="G38" s="14">
        <f>IFERROR(VLOOKUP(C38,'2010'!B:C,2,FALSE),"")</f>
        <v>-6.2</v>
      </c>
      <c r="H38" s="15">
        <f>IF(G38&gt;=0,IF(E38="H",0.94,IF(E38="A",1.06,1)),IF(E38="H",1.06,IF(E38="A",0.94,1)))*G38</f>
        <v>-6.572000000000001</v>
      </c>
      <c r="J38" s="7" t="str">
        <f t="shared" si="14"/>
        <v/>
      </c>
    </row>
    <row r="39" spans="1:10" x14ac:dyDescent="0.3">
      <c r="A39" s="4">
        <v>2010</v>
      </c>
      <c r="B39" s="12">
        <v>2</v>
      </c>
      <c r="C39" s="12" t="s">
        <v>52</v>
      </c>
      <c r="D39" s="12" t="s">
        <v>147</v>
      </c>
      <c r="E39" s="12" t="str">
        <f t="shared" ref="E39:E49" si="16">IF(OR(D39="Nashville, TN",D39="Starkville, MS",D39="Oxford, MS",D39="Fayetteville, AR",D39="Knoxville, TN",D39="Tuscaloosa, AL",D39="Gainesville, FL",D39="Columbia, SC",D39="Baton Rouge, LA",D39="College Station, TX",D39="Lexington, KY",D39="Columbia, MO",D39="Athens, GA"),"A",IF(D39="Auburn, AL","H","N"))</f>
        <v>A</v>
      </c>
      <c r="F39" s="12" t="str">
        <f t="shared" si="1"/>
        <v>SECW</v>
      </c>
      <c r="G39" s="14">
        <f>IFERROR(VLOOKUP(C39,'2010'!B:C,2,FALSE),"")</f>
        <v>10.5</v>
      </c>
      <c r="H39" s="15">
        <f t="shared" si="2"/>
        <v>11.13</v>
      </c>
      <c r="J39" s="7" t="str">
        <f t="shared" si="14"/>
        <v/>
      </c>
    </row>
    <row r="40" spans="1:10" x14ac:dyDescent="0.3">
      <c r="A40" s="4">
        <v>2010</v>
      </c>
      <c r="B40" s="12">
        <v>3</v>
      </c>
      <c r="C40" s="12" t="s">
        <v>23</v>
      </c>
      <c r="D40" s="12" t="s">
        <v>148</v>
      </c>
      <c r="E40" s="12" t="str">
        <f t="shared" si="16"/>
        <v>H</v>
      </c>
      <c r="F40" s="12" t="str">
        <f t="shared" si="1"/>
        <v>OOC</v>
      </c>
      <c r="G40" s="14">
        <f>IFERROR(VLOOKUP(C40,'2010'!B:C,2,FALSE),"")</f>
        <v>10.5</v>
      </c>
      <c r="H40" s="15">
        <f t="shared" si="2"/>
        <v>9.8699999999999992</v>
      </c>
      <c r="J40" s="7" t="str">
        <f t="shared" si="14"/>
        <v/>
      </c>
    </row>
    <row r="41" spans="1:10" x14ac:dyDescent="0.3">
      <c r="A41" s="4">
        <v>2010</v>
      </c>
      <c r="B41" s="12">
        <v>4</v>
      </c>
      <c r="C41" s="12" t="s">
        <v>34</v>
      </c>
      <c r="D41" s="12" t="s">
        <v>148</v>
      </c>
      <c r="E41" s="12" t="str">
        <f t="shared" si="16"/>
        <v>H</v>
      </c>
      <c r="F41" s="12" t="str">
        <f t="shared" si="1"/>
        <v>SECE</v>
      </c>
      <c r="G41" s="14">
        <f>IFERROR(VLOOKUP(C41,'2010'!B:C,2,FALSE),"")</f>
        <v>20</v>
      </c>
      <c r="H41" s="15">
        <f t="shared" si="2"/>
        <v>18.799999999999997</v>
      </c>
      <c r="J41" s="7" t="str">
        <f t="shared" si="14"/>
        <v/>
      </c>
    </row>
    <row r="42" spans="1:10" x14ac:dyDescent="0.3">
      <c r="A42" s="4">
        <v>2010</v>
      </c>
      <c r="B42" s="12">
        <v>5</v>
      </c>
      <c r="C42" s="12" t="s">
        <v>99</v>
      </c>
      <c r="D42" s="12" t="s">
        <v>148</v>
      </c>
      <c r="E42" s="12" t="str">
        <f t="shared" si="16"/>
        <v>H</v>
      </c>
      <c r="F42" s="12" t="str">
        <f t="shared" si="1"/>
        <v>OOC</v>
      </c>
      <c r="G42" s="14">
        <f>IFERROR(VLOOKUP(C42,'2010'!B:C,2,FALSE),"")</f>
        <v>-14.9</v>
      </c>
      <c r="H42" s="15">
        <f t="shared" si="2"/>
        <v>-15.794</v>
      </c>
      <c r="J42" s="7" t="str">
        <f t="shared" si="14"/>
        <v/>
      </c>
    </row>
    <row r="43" spans="1:10" x14ac:dyDescent="0.3">
      <c r="A43" s="4">
        <v>2010</v>
      </c>
      <c r="B43" s="12">
        <v>6</v>
      </c>
      <c r="C43" s="12" t="s">
        <v>26</v>
      </c>
      <c r="D43" s="12" t="s">
        <v>146</v>
      </c>
      <c r="E43" s="12" t="str">
        <f t="shared" si="16"/>
        <v>A</v>
      </c>
      <c r="F43" s="12" t="str">
        <f t="shared" si="1"/>
        <v>SECE</v>
      </c>
      <c r="G43" s="14">
        <f>IFERROR(VLOOKUP(C43,'2010'!B:C,2,FALSE),"")</f>
        <v>0.9</v>
      </c>
      <c r="H43" s="15">
        <f t="shared" si="2"/>
        <v>0.95400000000000007</v>
      </c>
      <c r="J43" s="7" t="str">
        <f t="shared" si="14"/>
        <v/>
      </c>
    </row>
    <row r="44" spans="1:10" x14ac:dyDescent="0.3">
      <c r="A44" s="4">
        <v>2010</v>
      </c>
      <c r="B44" s="12">
        <v>7</v>
      </c>
      <c r="C44" s="12" t="s">
        <v>37</v>
      </c>
      <c r="D44" s="12" t="s">
        <v>148</v>
      </c>
      <c r="E44" s="12" t="str">
        <f t="shared" si="16"/>
        <v>H</v>
      </c>
      <c r="F44" s="12" t="str">
        <f t="shared" si="1"/>
        <v>SECW</v>
      </c>
      <c r="G44" s="14">
        <f>IFERROR(VLOOKUP(C44,'2010'!B:C,2,FALSE),"")</f>
        <v>19.8</v>
      </c>
      <c r="H44" s="15">
        <f t="shared" si="2"/>
        <v>18.611999999999998</v>
      </c>
      <c r="J44" s="7" t="str">
        <f t="shared" si="14"/>
        <v/>
      </c>
    </row>
    <row r="45" spans="1:10" x14ac:dyDescent="0.3">
      <c r="A45" s="4">
        <v>2010</v>
      </c>
      <c r="B45" s="12">
        <v>8</v>
      </c>
      <c r="C45" s="12" t="s">
        <v>4</v>
      </c>
      <c r="D45" s="12" t="s">
        <v>148</v>
      </c>
      <c r="E45" s="12" t="str">
        <f t="shared" si="16"/>
        <v>H</v>
      </c>
      <c r="F45" s="12" t="str">
        <f t="shared" si="1"/>
        <v>SECW</v>
      </c>
      <c r="G45" s="14">
        <f>IFERROR(VLOOKUP(C45,'2010'!B:C,2,FALSE),"")</f>
        <v>15</v>
      </c>
      <c r="H45" s="15">
        <f t="shared" si="2"/>
        <v>14.1</v>
      </c>
      <c r="J45" s="7" t="str">
        <f t="shared" si="14"/>
        <v/>
      </c>
    </row>
    <row r="46" spans="1:10" x14ac:dyDescent="0.3">
      <c r="A46" s="4">
        <v>2010</v>
      </c>
      <c r="B46" s="12">
        <v>9</v>
      </c>
      <c r="C46" s="12" t="s">
        <v>78</v>
      </c>
      <c r="D46" s="12" t="s">
        <v>137</v>
      </c>
      <c r="E46" s="12" t="str">
        <f t="shared" si="16"/>
        <v>A</v>
      </c>
      <c r="F46" s="12" t="str">
        <f t="shared" si="1"/>
        <v>SECW</v>
      </c>
      <c r="G46" s="14">
        <f>IFERROR(VLOOKUP(C46,'2010'!B:C,2,FALSE),"")</f>
        <v>2.2999999999999998</v>
      </c>
      <c r="H46" s="15">
        <f t="shared" si="2"/>
        <v>2.4379999999999997</v>
      </c>
      <c r="J46" s="7" t="str">
        <f t="shared" si="14"/>
        <v/>
      </c>
    </row>
    <row r="47" spans="1:10" x14ac:dyDescent="0.3">
      <c r="A47" s="4">
        <v>2010</v>
      </c>
      <c r="B47" s="12">
        <v>10</v>
      </c>
      <c r="C47" s="12" t="s">
        <v>159</v>
      </c>
      <c r="D47" s="12" t="s">
        <v>148</v>
      </c>
      <c r="E47" s="12" t="str">
        <f t="shared" si="16"/>
        <v>H</v>
      </c>
      <c r="F47" s="12" t="str">
        <f t="shared" si="1"/>
        <v>OOC</v>
      </c>
      <c r="G47" s="14">
        <v>-30</v>
      </c>
      <c r="H47" s="15">
        <f t="shared" si="2"/>
        <v>-31.8</v>
      </c>
      <c r="J47" s="7" t="str">
        <f t="shared" si="14"/>
        <v/>
      </c>
    </row>
    <row r="48" spans="1:10" x14ac:dyDescent="0.3">
      <c r="A48" s="4">
        <v>2010</v>
      </c>
      <c r="B48" s="12">
        <v>11</v>
      </c>
      <c r="C48" s="12" t="s">
        <v>12</v>
      </c>
      <c r="D48" s="12" t="s">
        <v>148</v>
      </c>
      <c r="E48" s="12" t="str">
        <f t="shared" si="16"/>
        <v>H</v>
      </c>
      <c r="F48" s="12" t="str">
        <f t="shared" si="1"/>
        <v>SECE</v>
      </c>
      <c r="G48" s="14">
        <f>IFERROR(VLOOKUP(C48,'2010'!B:C,2,FALSE),"")</f>
        <v>9.1999999999999993</v>
      </c>
      <c r="H48" s="15">
        <f t="shared" si="2"/>
        <v>8.6479999999999997</v>
      </c>
      <c r="J48" s="7" t="str">
        <f t="shared" si="14"/>
        <v/>
      </c>
    </row>
    <row r="49" spans="1:10" x14ac:dyDescent="0.3">
      <c r="A49" s="4">
        <v>2010</v>
      </c>
      <c r="B49" s="12">
        <v>12</v>
      </c>
      <c r="C49" s="12" t="s">
        <v>43</v>
      </c>
      <c r="D49" s="12" t="s">
        <v>132</v>
      </c>
      <c r="E49" s="12" t="str">
        <f t="shared" si="16"/>
        <v>A</v>
      </c>
      <c r="F49" s="12" t="str">
        <f t="shared" si="1"/>
        <v>SECW</v>
      </c>
      <c r="G49" s="14">
        <f>IFERROR(VLOOKUP(C49,'2010'!B:C,2,FALSE),"")</f>
        <v>22.9</v>
      </c>
      <c r="H49" s="15">
        <f t="shared" si="2"/>
        <v>24.274000000000001</v>
      </c>
      <c r="J49" s="7" t="str">
        <f t="shared" si="14"/>
        <v/>
      </c>
    </row>
    <row r="50" spans="1:10" ht="15" customHeight="1" x14ac:dyDescent="0.3">
      <c r="A50" s="3">
        <v>2011</v>
      </c>
      <c r="B50" s="7">
        <v>1</v>
      </c>
      <c r="C50" s="7" t="s">
        <v>113</v>
      </c>
      <c r="D50" s="7" t="s">
        <v>148</v>
      </c>
      <c r="E50" s="7" t="str">
        <f>IF(OR(D50="Nashville, TN",D50="Starkville, MS",D50="Oxford, MS",D50="Fayetteville, AR",D50="Knoxville, TN",D50="Tuscaloosa, AL",D50="Gainesville, FL",D50="Columbia, SC",D50="Baton Rouge, LA",D50="College Station, TX",D50="Lexington, KY",D50="Columbia, MO",D50="Athens, GA"),"A",IF(D50="Auburn, AL","H","N"))</f>
        <v>H</v>
      </c>
      <c r="F50" s="7" t="str">
        <f>IF(OR(C50="Alabama",C50="Arkansas",C50="Auburn",C50="LSU",C50="Mississippi State",C50="Ole Miss",C50="Texas A&amp;M"),"SECW",IF(OR(C50="Florida",C50="Georgia",C50="Kentucky",C50="Missouri",C50="South Carolina",C50="Tennessee",C50="Vanderbilt"),"SECE","OOC"))</f>
        <v>OOC</v>
      </c>
      <c r="G50" s="8">
        <f>IFERROR(VLOOKUP(C50,'2011'!B:C,2,FALSE),"")</f>
        <v>-1.5</v>
      </c>
      <c r="H50" s="9">
        <f>IF(G50&gt;=0,IF(E50="H",0.94,IF(E50="A",1.06,1)),IF(E50="H",1.06,IF(E50="A",0.94,1)))*G50</f>
        <v>-1.59</v>
      </c>
      <c r="J50" s="7" t="str">
        <f t="shared" si="14"/>
        <v/>
      </c>
    </row>
    <row r="51" spans="1:10" x14ac:dyDescent="0.3">
      <c r="A51" s="3">
        <v>2011</v>
      </c>
      <c r="B51" s="7">
        <v>2</v>
      </c>
      <c r="C51" s="7" t="s">
        <v>52</v>
      </c>
      <c r="D51" s="7" t="s">
        <v>148</v>
      </c>
      <c r="E51" s="7" t="str">
        <f>IF(OR(D51="Nashville, TN",D51="Starkville, MS",D51="Oxford, MS",D51="Fayetteville, AR",D51="Knoxville, TN",D51="Tuscaloosa, AL",D51="Gainesville, FL",D51="Columbia, SC",D51="Baton Rouge, LA",D51="College Station, TX",D51="Lexington, KY",D51="Columbia, MO",D51="Athens, GA"),"A",IF(D51="Auburn, AL","H","N"))</f>
        <v>H</v>
      </c>
      <c r="F51" s="7" t="str">
        <f t="shared" si="1"/>
        <v>SECW</v>
      </c>
      <c r="G51" s="8">
        <f>IFERROR(VLOOKUP(C51,'2011'!B:C,2,FALSE),"")</f>
        <v>2.4</v>
      </c>
      <c r="H51" s="9">
        <f t="shared" si="2"/>
        <v>2.2559999999999998</v>
      </c>
      <c r="J51" s="7" t="str">
        <f t="shared" si="14"/>
        <v/>
      </c>
    </row>
    <row r="52" spans="1:10" x14ac:dyDescent="0.3">
      <c r="A52" s="3">
        <v>2011</v>
      </c>
      <c r="B52" s="7">
        <v>3</v>
      </c>
      <c r="C52" s="7" t="s">
        <v>23</v>
      </c>
      <c r="D52" s="7" t="s">
        <v>175</v>
      </c>
      <c r="E52" s="7" t="s">
        <v>157</v>
      </c>
      <c r="F52" s="7" t="str">
        <f t="shared" si="1"/>
        <v>OOC</v>
      </c>
      <c r="G52" s="8">
        <f>IFERROR(VLOOKUP(C52,'2011'!B:C,2,FALSE),"")</f>
        <v>5.5</v>
      </c>
      <c r="H52" s="9">
        <f t="shared" si="2"/>
        <v>5.83</v>
      </c>
      <c r="J52" s="7" t="str">
        <f t="shared" si="14"/>
        <v/>
      </c>
    </row>
    <row r="53" spans="1:10" x14ac:dyDescent="0.3">
      <c r="A53" s="3">
        <v>2011</v>
      </c>
      <c r="B53" s="7">
        <v>4</v>
      </c>
      <c r="C53" s="7" t="s">
        <v>76</v>
      </c>
      <c r="D53" s="7" t="s">
        <v>148</v>
      </c>
      <c r="E53" s="7" t="str">
        <f t="shared" ref="E53:E62" si="17">IF(OR(D53="Nashville, TN",D53="Starkville, MS",D53="Oxford, MS",D53="Fayetteville, AR",D53="Knoxville, TN",D53="Tuscaloosa, AL",D53="Gainesville, FL",D53="Columbia, SC",D53="Baton Rouge, LA",D53="College Station, TX",D53="Lexington, KY",D53="Columbia, MO",D53="Athens, GA"),"A",IF(D53="Auburn, AL","H","N"))</f>
        <v>H</v>
      </c>
      <c r="F53" s="7" t="str">
        <f t="shared" si="1"/>
        <v>OOC</v>
      </c>
      <c r="G53" s="8">
        <f>IFERROR(VLOOKUP(C53,'2011'!B:C,2,FALSE),"")</f>
        <v>-22.5</v>
      </c>
      <c r="H53" s="9">
        <f t="shared" si="2"/>
        <v>-23.85</v>
      </c>
      <c r="J53" s="7" t="str">
        <f t="shared" si="14"/>
        <v/>
      </c>
    </row>
    <row r="54" spans="1:10" x14ac:dyDescent="0.3">
      <c r="A54" s="3">
        <v>2011</v>
      </c>
      <c r="B54" s="7">
        <v>5</v>
      </c>
      <c r="C54" s="7" t="s">
        <v>34</v>
      </c>
      <c r="D54" s="7" t="s">
        <v>153</v>
      </c>
      <c r="E54" s="7" t="str">
        <f t="shared" si="17"/>
        <v>A</v>
      </c>
      <c r="F54" s="7" t="str">
        <f t="shared" si="1"/>
        <v>SECE</v>
      </c>
      <c r="G54" s="8">
        <f>IFERROR(VLOOKUP(C54,'2011'!B:C,2,FALSE),"")</f>
        <v>9.8000000000000007</v>
      </c>
      <c r="H54" s="9">
        <f t="shared" si="2"/>
        <v>10.388000000000002</v>
      </c>
      <c r="J54" s="7" t="str">
        <f t="shared" si="14"/>
        <v/>
      </c>
    </row>
    <row r="55" spans="1:10" x14ac:dyDescent="0.3">
      <c r="A55" s="3">
        <v>2011</v>
      </c>
      <c r="B55" s="7">
        <v>6</v>
      </c>
      <c r="C55" s="7" t="s">
        <v>37</v>
      </c>
      <c r="D55" s="7" t="s">
        <v>136</v>
      </c>
      <c r="E55" s="7" t="str">
        <f t="shared" si="17"/>
        <v>A</v>
      </c>
      <c r="F55" s="7" t="str">
        <f t="shared" si="1"/>
        <v>SECW</v>
      </c>
      <c r="G55" s="8">
        <f>IFERROR(VLOOKUP(C55,'2011'!B:C,2,FALSE),"")</f>
        <v>12.3</v>
      </c>
      <c r="H55" s="9">
        <f t="shared" si="2"/>
        <v>13.038000000000002</v>
      </c>
      <c r="J55" s="7" t="str">
        <f t="shared" si="14"/>
        <v/>
      </c>
    </row>
    <row r="56" spans="1:10" x14ac:dyDescent="0.3">
      <c r="A56" s="3">
        <v>2011</v>
      </c>
      <c r="B56" s="7">
        <v>7</v>
      </c>
      <c r="C56" s="7" t="s">
        <v>5</v>
      </c>
      <c r="D56" s="7" t="s">
        <v>148</v>
      </c>
      <c r="E56" s="7" t="str">
        <f t="shared" si="17"/>
        <v>H</v>
      </c>
      <c r="F56" s="7" t="str">
        <f t="shared" si="1"/>
        <v>SECE</v>
      </c>
      <c r="G56" s="8">
        <f>IFERROR(VLOOKUP(C56,'2011'!B:C,2,FALSE),"")</f>
        <v>6.4</v>
      </c>
      <c r="H56" s="9">
        <f t="shared" si="2"/>
        <v>6.016</v>
      </c>
      <c r="J56" s="7" t="str">
        <f t="shared" si="14"/>
        <v/>
      </c>
    </row>
    <row r="57" spans="1:10" x14ac:dyDescent="0.3">
      <c r="A57" s="3">
        <v>2011</v>
      </c>
      <c r="B57" s="7">
        <v>8</v>
      </c>
      <c r="C57" s="7" t="s">
        <v>4</v>
      </c>
      <c r="D57" s="7" t="s">
        <v>134</v>
      </c>
      <c r="E57" s="7" t="str">
        <f t="shared" si="17"/>
        <v>A</v>
      </c>
      <c r="F57" s="7" t="str">
        <f t="shared" si="1"/>
        <v>SECW</v>
      </c>
      <c r="G57" s="8">
        <f>IFERROR(VLOOKUP(C57,'2011'!B:C,2,FALSE),"")</f>
        <v>28.7</v>
      </c>
      <c r="H57" s="9">
        <f t="shared" si="2"/>
        <v>30.422000000000001</v>
      </c>
      <c r="J57" s="7" t="str">
        <f t="shared" si="14"/>
        <v/>
      </c>
    </row>
    <row r="58" spans="1:10" x14ac:dyDescent="0.3">
      <c r="A58" s="3">
        <v>2011</v>
      </c>
      <c r="B58" s="7">
        <v>9</v>
      </c>
      <c r="C58" s="7" t="s">
        <v>78</v>
      </c>
      <c r="D58" s="7" t="s">
        <v>148</v>
      </c>
      <c r="E58" s="7" t="str">
        <f t="shared" si="17"/>
        <v>H</v>
      </c>
      <c r="F58" s="7" t="str">
        <f t="shared" si="1"/>
        <v>SECW</v>
      </c>
      <c r="G58" s="8">
        <f>IFERROR(VLOOKUP(C58,'2011'!B:C,2,FALSE),"")</f>
        <v>-2</v>
      </c>
      <c r="H58" s="9">
        <f t="shared" si="2"/>
        <v>-2.12</v>
      </c>
      <c r="J58" s="7" t="str">
        <f t="shared" si="14"/>
        <v/>
      </c>
    </row>
    <row r="59" spans="1:10" x14ac:dyDescent="0.3">
      <c r="A59" s="3">
        <v>2011</v>
      </c>
      <c r="B59" s="7">
        <v>10</v>
      </c>
      <c r="C59" s="7" t="s">
        <v>12</v>
      </c>
      <c r="D59" s="7" t="s">
        <v>154</v>
      </c>
      <c r="E59" s="7" t="str">
        <f t="shared" si="17"/>
        <v>A</v>
      </c>
      <c r="F59" s="7" t="str">
        <f t="shared" si="1"/>
        <v>SECE</v>
      </c>
      <c r="G59" s="8">
        <f>IFERROR(VLOOKUP(C59,'2011'!B:C,2,FALSE),"")</f>
        <v>15.2</v>
      </c>
      <c r="H59" s="9">
        <f t="shared" si="2"/>
        <v>16.111999999999998</v>
      </c>
      <c r="J59" s="7" t="str">
        <f t="shared" si="14"/>
        <v/>
      </c>
    </row>
    <row r="60" spans="1:10" x14ac:dyDescent="0.3">
      <c r="A60" s="3">
        <v>2011</v>
      </c>
      <c r="B60" s="7">
        <v>11</v>
      </c>
      <c r="C60" s="7" t="s">
        <v>164</v>
      </c>
      <c r="D60" s="7" t="s">
        <v>148</v>
      </c>
      <c r="E60" s="7" t="str">
        <f t="shared" si="17"/>
        <v>H</v>
      </c>
      <c r="F60" s="7" t="str">
        <f t="shared" si="1"/>
        <v>OOC</v>
      </c>
      <c r="G60" s="8">
        <v>-30</v>
      </c>
      <c r="H60" s="9">
        <f t="shared" si="2"/>
        <v>-31.8</v>
      </c>
      <c r="J60" s="7" t="str">
        <f t="shared" si="14"/>
        <v/>
      </c>
    </row>
    <row r="61" spans="1:10" x14ac:dyDescent="0.3">
      <c r="A61" s="3">
        <v>2011</v>
      </c>
      <c r="B61" s="7">
        <v>12</v>
      </c>
      <c r="C61" s="7" t="s">
        <v>43</v>
      </c>
      <c r="D61" s="7" t="s">
        <v>148</v>
      </c>
      <c r="E61" s="7" t="str">
        <f t="shared" si="17"/>
        <v>H</v>
      </c>
      <c r="F61" s="7" t="str">
        <f t="shared" si="1"/>
        <v>SECW</v>
      </c>
      <c r="G61" s="8">
        <f>IFERROR(VLOOKUP(C61,'2011'!B:C,2,FALSE),"")</f>
        <v>27.5</v>
      </c>
      <c r="H61" s="9">
        <f t="shared" si="2"/>
        <v>25.849999999999998</v>
      </c>
      <c r="J61" s="7" t="str">
        <f t="shared" si="14"/>
        <v/>
      </c>
    </row>
    <row r="62" spans="1:10" ht="15" customHeight="1" x14ac:dyDescent="0.3">
      <c r="A62" s="4">
        <v>2012</v>
      </c>
      <c r="B62" s="12">
        <v>1</v>
      </c>
      <c r="C62" s="13" t="s">
        <v>23</v>
      </c>
      <c r="D62" s="12" t="s">
        <v>131</v>
      </c>
      <c r="E62" s="12" t="str">
        <f t="shared" si="17"/>
        <v>N</v>
      </c>
      <c r="F62" s="12" t="str">
        <f>IF(OR(C62="Alabama",C62="Arkansas",C62="Auburn",C62="LSU",C62="Mississippi State",C62="Ole Miss",C62="Texas A&amp;M"),"SECW",IF(OR(C62="Florida",C62="Georgia",C62="Kentucky",C62="Missouri",C62="South Carolina",C62="Tennessee",C62="Vanderbilt"),"SECE","OOC"))</f>
        <v>OOC</v>
      </c>
      <c r="G62" s="14">
        <f>IFERROR(VLOOKUP(C62,'2012'!B:C,2,FALSE),"")</f>
        <v>9.6</v>
      </c>
      <c r="H62" s="15">
        <f>IF(G62&gt;=0,IF(E62="H",0.94,IF(E62="A",1.06,1)),IF(E62="H",1.06,IF(E62="A",0.94,1)))*G62</f>
        <v>9.6</v>
      </c>
    </row>
    <row r="63" spans="1:10" x14ac:dyDescent="0.3">
      <c r="A63" s="4">
        <v>2012</v>
      </c>
      <c r="B63" s="12">
        <v>2</v>
      </c>
      <c r="C63" s="12" t="s">
        <v>52</v>
      </c>
      <c r="D63" s="12" t="s">
        <v>147</v>
      </c>
      <c r="E63" s="12" t="str">
        <f t="shared" ref="E63:E73" si="18">IF(OR(D63="Nashville, TN",D63="Starkville, MS",D63="Oxford, MS",D63="Fayetteville, AR",D63="Knoxville, TN",D63="Tuscaloosa, AL",D63="Gainesville, FL",D63="Columbia, SC",D63="Baton Rouge, LA",D63="College Station, TX",D63="Lexington, KY",D63="Columbia, MO",D63="Athens, GA"),"A",IF(D63="Auburn, AL","H","N"))</f>
        <v>A</v>
      </c>
      <c r="F63" s="12" t="str">
        <f t="shared" si="1"/>
        <v>SECW</v>
      </c>
      <c r="G63" s="14">
        <f>IFERROR(VLOOKUP(C63,'2012'!B:C,2,FALSE),"")</f>
        <v>6.4</v>
      </c>
      <c r="H63" s="15">
        <f t="shared" si="2"/>
        <v>6.7840000000000007</v>
      </c>
      <c r="J63" s="7" t="str">
        <f t="shared" ref="J63:J97" si="19">IF(E63="N","N","")</f>
        <v/>
      </c>
    </row>
    <row r="64" spans="1:10" x14ac:dyDescent="0.3">
      <c r="A64" s="4">
        <v>2012</v>
      </c>
      <c r="B64" s="12">
        <v>3</v>
      </c>
      <c r="C64" s="12" t="s">
        <v>99</v>
      </c>
      <c r="D64" s="12" t="s">
        <v>148</v>
      </c>
      <c r="E64" s="12" t="str">
        <f t="shared" si="18"/>
        <v>H</v>
      </c>
      <c r="F64" s="12" t="str">
        <f t="shared" si="1"/>
        <v>OOC</v>
      </c>
      <c r="G64" s="14">
        <f>IFERROR(VLOOKUP(C64,'2012'!B:C,2,FALSE),"")</f>
        <v>-5.2</v>
      </c>
      <c r="H64" s="15">
        <f t="shared" si="2"/>
        <v>-5.5120000000000005</v>
      </c>
      <c r="J64" s="7" t="str">
        <f t="shared" si="19"/>
        <v/>
      </c>
    </row>
    <row r="65" spans="1:10" x14ac:dyDescent="0.3">
      <c r="A65" s="4">
        <v>2012</v>
      </c>
      <c r="B65" s="12">
        <v>4</v>
      </c>
      <c r="C65" s="12" t="s">
        <v>4</v>
      </c>
      <c r="D65" s="12" t="s">
        <v>148</v>
      </c>
      <c r="E65" s="12" t="str">
        <f t="shared" si="18"/>
        <v>H</v>
      </c>
      <c r="F65" s="12" t="str">
        <f t="shared" si="1"/>
        <v>SECW</v>
      </c>
      <c r="G65" s="14">
        <f>IFERROR(VLOOKUP(C65,'2012'!B:C,2,FALSE),"")</f>
        <v>15.4</v>
      </c>
      <c r="H65" s="15">
        <f t="shared" si="2"/>
        <v>14.475999999999999</v>
      </c>
      <c r="J65" s="7" t="str">
        <f t="shared" si="19"/>
        <v/>
      </c>
    </row>
    <row r="66" spans="1:10" x14ac:dyDescent="0.3">
      <c r="A66" s="4">
        <v>2012</v>
      </c>
      <c r="B66" s="12">
        <v>5</v>
      </c>
      <c r="C66" s="12" t="s">
        <v>37</v>
      </c>
      <c r="D66" s="12" t="s">
        <v>148</v>
      </c>
      <c r="E66" s="12" t="str">
        <f t="shared" si="18"/>
        <v>H</v>
      </c>
      <c r="F66" s="12" t="str">
        <f t="shared" si="1"/>
        <v>SECW</v>
      </c>
      <c r="G66" s="14">
        <f>IFERROR(VLOOKUP(C66,'2012'!B:C,2,FALSE),"")</f>
        <v>7.4</v>
      </c>
      <c r="H66" s="15">
        <f t="shared" si="2"/>
        <v>6.9559999999999995</v>
      </c>
      <c r="J66" s="7" t="str">
        <f t="shared" si="19"/>
        <v/>
      </c>
    </row>
    <row r="67" spans="1:10" x14ac:dyDescent="0.3">
      <c r="A67" s="4">
        <v>2012</v>
      </c>
      <c r="B67" s="12">
        <v>6</v>
      </c>
      <c r="C67" s="12" t="s">
        <v>78</v>
      </c>
      <c r="D67" s="12" t="s">
        <v>137</v>
      </c>
      <c r="E67" s="12" t="str">
        <f t="shared" si="18"/>
        <v>A</v>
      </c>
      <c r="F67" s="12" t="str">
        <f t="shared" ref="F67:F73" si="20">IF(OR(C67="Alabama",C67="Arkansas",C67="Auburn",C67="LSU",C67="Mississippi State",C67="Ole Miss",C67="Texas A&amp;M"),"SECW",IF(OR(C67="Florida",C67="Georgia",C67="Kentucky",C67="Missouri",C67="South Carolina",C67="Tennessee",C67="Vanderbilt"),"SECE","OOC"))</f>
        <v>SECW</v>
      </c>
      <c r="G67" s="14">
        <f>IFERROR(VLOOKUP(C67,'2012'!B:C,2,FALSE),"")</f>
        <v>13.1</v>
      </c>
      <c r="H67" s="15">
        <f t="shared" ref="H67:H73" si="21">IF(G67&gt;=0,IF(E67="H",0.94,IF(E67="A",1.06,1)),IF(E67="H",1.06,IF(E67="A",0.94,1)))*G67</f>
        <v>13.886000000000001</v>
      </c>
      <c r="J67" s="7" t="str">
        <f t="shared" si="19"/>
        <v/>
      </c>
    </row>
    <row r="68" spans="1:10" x14ac:dyDescent="0.3">
      <c r="A68" s="4">
        <v>2012</v>
      </c>
      <c r="B68" s="12">
        <v>7</v>
      </c>
      <c r="C68" s="12" t="s">
        <v>64</v>
      </c>
      <c r="D68" s="12" t="s">
        <v>155</v>
      </c>
      <c r="E68" s="12" t="str">
        <f t="shared" si="18"/>
        <v>A</v>
      </c>
      <c r="F68" s="12" t="str">
        <f t="shared" si="20"/>
        <v>SECE</v>
      </c>
      <c r="G68" s="14">
        <f>IFERROR(VLOOKUP(C68,'2012'!B:C,2,FALSE),"")</f>
        <v>3.3</v>
      </c>
      <c r="H68" s="15">
        <f t="shared" si="21"/>
        <v>3.4979999999999998</v>
      </c>
      <c r="J68" s="7" t="str">
        <f t="shared" si="19"/>
        <v/>
      </c>
    </row>
    <row r="69" spans="1:10" x14ac:dyDescent="0.3">
      <c r="A69" s="4">
        <v>2012</v>
      </c>
      <c r="B69" s="12">
        <v>8</v>
      </c>
      <c r="C69" s="12" t="s">
        <v>51</v>
      </c>
      <c r="D69" s="12" t="s">
        <v>148</v>
      </c>
      <c r="E69" s="12" t="str">
        <f t="shared" si="18"/>
        <v>H</v>
      </c>
      <c r="F69" s="12" t="str">
        <f t="shared" si="20"/>
        <v>SECW</v>
      </c>
      <c r="G69" s="14">
        <f>IFERROR(VLOOKUP(C69,'2012'!B:C,2,FALSE),"")</f>
        <v>23</v>
      </c>
      <c r="H69" s="15">
        <f t="shared" si="21"/>
        <v>21.619999999999997</v>
      </c>
      <c r="J69" s="7" t="str">
        <f t="shared" si="19"/>
        <v/>
      </c>
    </row>
    <row r="70" spans="1:10" x14ac:dyDescent="0.3">
      <c r="A70" s="4">
        <v>2012</v>
      </c>
      <c r="B70" s="12">
        <v>9</v>
      </c>
      <c r="C70" s="12" t="s">
        <v>114</v>
      </c>
      <c r="D70" s="12" t="s">
        <v>148</v>
      </c>
      <c r="E70" s="12" t="str">
        <f t="shared" si="18"/>
        <v>H</v>
      </c>
      <c r="F70" s="12" t="str">
        <f t="shared" si="20"/>
        <v>OOC</v>
      </c>
      <c r="G70" s="14">
        <f>IFERROR(VLOOKUP(C70,'2012'!B:C,2,FALSE),"")</f>
        <v>-18.8</v>
      </c>
      <c r="H70" s="15">
        <f t="shared" si="21"/>
        <v>-19.928000000000001</v>
      </c>
      <c r="J70" s="7" t="str">
        <f t="shared" si="19"/>
        <v/>
      </c>
    </row>
    <row r="71" spans="1:10" x14ac:dyDescent="0.3">
      <c r="A71" s="4">
        <v>2012</v>
      </c>
      <c r="B71" s="12">
        <v>10</v>
      </c>
      <c r="C71" s="12" t="s">
        <v>12</v>
      </c>
      <c r="D71" s="12" t="s">
        <v>148</v>
      </c>
      <c r="E71" s="12" t="str">
        <f t="shared" si="18"/>
        <v>H</v>
      </c>
      <c r="F71" s="12" t="str">
        <f t="shared" si="20"/>
        <v>SECE</v>
      </c>
      <c r="G71" s="14">
        <f>IFERROR(VLOOKUP(C71,'2012'!B:C,2,FALSE),"")</f>
        <v>18.5</v>
      </c>
      <c r="H71" s="15">
        <f t="shared" si="21"/>
        <v>17.39</v>
      </c>
      <c r="J71" s="7" t="str">
        <f t="shared" si="19"/>
        <v/>
      </c>
    </row>
    <row r="72" spans="1:10" x14ac:dyDescent="0.3">
      <c r="A72" s="4">
        <v>2012</v>
      </c>
      <c r="B72" s="12">
        <v>11</v>
      </c>
      <c r="C72" s="12" t="s">
        <v>176</v>
      </c>
      <c r="D72" s="12" t="s">
        <v>148</v>
      </c>
      <c r="E72" s="12" t="str">
        <f t="shared" si="18"/>
        <v>H</v>
      </c>
      <c r="F72" s="12" t="str">
        <f t="shared" si="20"/>
        <v>OOC</v>
      </c>
      <c r="G72" s="14">
        <v>-30</v>
      </c>
      <c r="H72" s="15">
        <f t="shared" si="21"/>
        <v>-31.8</v>
      </c>
      <c r="J72" s="7" t="str">
        <f t="shared" si="19"/>
        <v/>
      </c>
    </row>
    <row r="73" spans="1:10" x14ac:dyDescent="0.3">
      <c r="A73" s="4">
        <v>2012</v>
      </c>
      <c r="B73" s="12">
        <v>12</v>
      </c>
      <c r="C73" s="12" t="s">
        <v>43</v>
      </c>
      <c r="D73" s="12" t="s">
        <v>132</v>
      </c>
      <c r="E73" s="12" t="str">
        <f t="shared" si="18"/>
        <v>A</v>
      </c>
      <c r="F73" s="12" t="str">
        <f t="shared" si="20"/>
        <v>SECW</v>
      </c>
      <c r="G73" s="14">
        <f>IFERROR(VLOOKUP(C73,'2012'!B:C,2,FALSE),"")</f>
        <v>28.5</v>
      </c>
      <c r="H73" s="15">
        <f t="shared" si="21"/>
        <v>30.21</v>
      </c>
      <c r="J73" s="7" t="str">
        <f t="shared" si="19"/>
        <v/>
      </c>
    </row>
    <row r="74" spans="1:10" ht="15" customHeight="1" x14ac:dyDescent="0.3">
      <c r="A74" s="3">
        <v>2013</v>
      </c>
      <c r="B74" s="7">
        <v>1</v>
      </c>
      <c r="C74" s="16" t="s">
        <v>74</v>
      </c>
      <c r="D74" s="7" t="s">
        <v>148</v>
      </c>
      <c r="E74" s="7" t="str">
        <f>IF(OR(D74="Nashville, TN",D74="Starkville, MS",D74="Oxford, MS",D74="Fayetteville, AR",D74="Knoxville, TN",D74="Tuscaloosa, AL",D74="Gainesville, FL",D74="Columbia, SC",D74="Baton Rouge, LA",D74="College Station, TX",D74="Lexington, KY",D74="Columbia, MO",D74="Athens, GA"),"A",IF(D74="Auburn, AL","H","N"))</f>
        <v>H</v>
      </c>
      <c r="F74" s="7" t="str">
        <f>IF(OR(C74="Alabama",C74="Arkansas",C74="Auburn",C74="LSU",C74="Mississippi State",C74="Ole Miss",C74="Texas A&amp;M"),"SECW",IF(OR(C74="Florida",C74="Georgia",C74="Kentucky",C74="Missouri",C74="South Carolina",C74="Tennessee",C74="Vanderbilt"),"SECE","OOC"))</f>
        <v>OOC</v>
      </c>
      <c r="G74" s="8">
        <f>IFERROR(VLOOKUP(C74,'2013'!B:C,2,FALSE),"")</f>
        <v>3.7</v>
      </c>
      <c r="H74" s="9">
        <f>IF(G74&gt;=0,IF(E74="H",0.94,IF(E74="A",1.06,1)),IF(E74="H",1.06,IF(E74="A",0.94,1)))*G74</f>
        <v>3.4779999999999998</v>
      </c>
      <c r="J74" s="7" t="str">
        <f t="shared" si="19"/>
        <v/>
      </c>
    </row>
    <row r="75" spans="1:10" x14ac:dyDescent="0.3">
      <c r="A75" s="3">
        <v>2013</v>
      </c>
      <c r="B75" s="7">
        <v>2</v>
      </c>
      <c r="C75" s="7" t="s">
        <v>93</v>
      </c>
      <c r="D75" s="7" t="s">
        <v>148</v>
      </c>
      <c r="E75" s="7" t="str">
        <f t="shared" ref="E75:E85" si="22">IF(OR(D75="Nashville, TN",D75="Starkville, MS",D75="Oxford, MS",D75="Fayetteville, AR",D75="Knoxville, TN",D75="Tuscaloosa, AL",D75="Gainesville, FL",D75="Columbia, SC",D75="Baton Rouge, LA",D75="College Station, TX",D75="Lexington, KY",D75="Columbia, MO",D75="Athens, GA"),"A",IF(D75="Auburn, AL","H","N"))</f>
        <v>H</v>
      </c>
      <c r="F75" s="7" t="str">
        <f t="shared" ref="F75:F97" si="23">IF(OR(C75="Alabama",C75="Arkansas",C75="Auburn",C75="LSU",C75="Mississippi State",C75="Ole Miss",C75="Texas A&amp;M"),"SECW",IF(OR(C75="Florida",C75="Georgia",C75="Kentucky",C75="Missouri",C75="South Carolina",C75="Tennessee",C75="Vanderbilt"),"SECE","OOC"))</f>
        <v>OOC</v>
      </c>
      <c r="G75" s="8">
        <f>IFERROR(VLOOKUP(C75,'2013'!B:C,2,FALSE),"")</f>
        <v>-2.2000000000000002</v>
      </c>
      <c r="H75" s="9">
        <f t="shared" ref="H75:H97" si="24">IF(G75&gt;=0,IF(E75="H",0.94,IF(E75="A",1.06,1)),IF(E75="H",1.06,IF(E75="A",0.94,1)))*G75</f>
        <v>-2.3320000000000003</v>
      </c>
      <c r="J75" s="7" t="str">
        <f t="shared" si="19"/>
        <v/>
      </c>
    </row>
    <row r="76" spans="1:10" x14ac:dyDescent="0.3">
      <c r="A76" s="3">
        <v>2013</v>
      </c>
      <c r="B76" s="7">
        <v>3</v>
      </c>
      <c r="C76" s="7" t="s">
        <v>52</v>
      </c>
      <c r="D76" s="7" t="s">
        <v>148</v>
      </c>
      <c r="E76" s="7" t="str">
        <f t="shared" si="22"/>
        <v>H</v>
      </c>
      <c r="F76" s="7" t="str">
        <f t="shared" si="23"/>
        <v>SECW</v>
      </c>
      <c r="G76" s="8">
        <f>IFERROR(VLOOKUP(C76,'2013'!B:C,2,FALSE),"")</f>
        <v>13.4</v>
      </c>
      <c r="H76" s="9">
        <f t="shared" si="24"/>
        <v>12.596</v>
      </c>
      <c r="J76" s="7" t="str">
        <f t="shared" si="19"/>
        <v/>
      </c>
    </row>
    <row r="77" spans="1:10" x14ac:dyDescent="0.3">
      <c r="A77" s="3">
        <v>2013</v>
      </c>
      <c r="B77" s="7">
        <v>4</v>
      </c>
      <c r="C77" s="7" t="s">
        <v>4</v>
      </c>
      <c r="D77" s="7" t="s">
        <v>134</v>
      </c>
      <c r="E77" s="7" t="str">
        <f t="shared" si="22"/>
        <v>A</v>
      </c>
      <c r="F77" s="7" t="str">
        <f t="shared" si="23"/>
        <v>SECW</v>
      </c>
      <c r="G77" s="8">
        <f>IFERROR(VLOOKUP(C77,'2013'!B:C,2,FALSE),"")</f>
        <v>15.9</v>
      </c>
      <c r="H77" s="9">
        <f t="shared" si="24"/>
        <v>16.854000000000003</v>
      </c>
      <c r="J77" s="7" t="str">
        <f t="shared" si="19"/>
        <v/>
      </c>
    </row>
    <row r="78" spans="1:10" x14ac:dyDescent="0.3">
      <c r="A78" s="3">
        <v>2013</v>
      </c>
      <c r="B78" s="7">
        <v>5</v>
      </c>
      <c r="C78" s="7" t="s">
        <v>78</v>
      </c>
      <c r="D78" s="7" t="s">
        <v>148</v>
      </c>
      <c r="E78" s="7" t="str">
        <f t="shared" si="22"/>
        <v>H</v>
      </c>
      <c r="F78" s="7" t="str">
        <f t="shared" si="23"/>
        <v>SECW</v>
      </c>
      <c r="G78" s="8">
        <f>IFERROR(VLOOKUP(C78,'2013'!B:C,2,FALSE),"")</f>
        <v>6.9</v>
      </c>
      <c r="H78" s="9">
        <f t="shared" si="24"/>
        <v>6.4859999999999998</v>
      </c>
      <c r="J78" s="7" t="str">
        <f t="shared" si="19"/>
        <v/>
      </c>
    </row>
    <row r="79" spans="1:10" x14ac:dyDescent="0.3">
      <c r="A79" s="3">
        <v>2013</v>
      </c>
      <c r="B79" s="7">
        <v>6</v>
      </c>
      <c r="C79" s="7" t="s">
        <v>133</v>
      </c>
      <c r="D79" s="7" t="s">
        <v>148</v>
      </c>
      <c r="E79" s="7" t="str">
        <f t="shared" si="22"/>
        <v>H</v>
      </c>
      <c r="F79" s="7" t="str">
        <f t="shared" si="23"/>
        <v>OOC</v>
      </c>
      <c r="G79" s="8">
        <v>-30</v>
      </c>
      <c r="H79" s="9">
        <f t="shared" si="24"/>
        <v>-31.8</v>
      </c>
      <c r="J79" s="7" t="str">
        <f t="shared" si="19"/>
        <v/>
      </c>
    </row>
    <row r="80" spans="1:10" x14ac:dyDescent="0.3">
      <c r="A80" s="3">
        <v>2013</v>
      </c>
      <c r="B80" s="7">
        <v>7</v>
      </c>
      <c r="C80" s="7" t="s">
        <v>51</v>
      </c>
      <c r="D80" s="7" t="s">
        <v>145</v>
      </c>
      <c r="E80" s="7" t="str">
        <f t="shared" si="22"/>
        <v>A</v>
      </c>
      <c r="F80" s="7" t="str">
        <f t="shared" si="23"/>
        <v>SECW</v>
      </c>
      <c r="G80" s="8">
        <f>IFERROR(VLOOKUP(C80,'2013'!B:C,2,FALSE),"")</f>
        <v>16.399999999999999</v>
      </c>
      <c r="H80" s="9">
        <f t="shared" si="24"/>
        <v>17.384</v>
      </c>
      <c r="J80" s="7" t="str">
        <f t="shared" si="19"/>
        <v/>
      </c>
    </row>
    <row r="81" spans="1:10" x14ac:dyDescent="0.3">
      <c r="A81" s="3">
        <v>2013</v>
      </c>
      <c r="B81" s="7">
        <v>8</v>
      </c>
      <c r="C81" s="7" t="s">
        <v>76</v>
      </c>
      <c r="D81" s="7" t="s">
        <v>148</v>
      </c>
      <c r="E81" s="7" t="str">
        <f t="shared" si="22"/>
        <v>H</v>
      </c>
      <c r="F81" s="7" t="str">
        <f t="shared" si="23"/>
        <v>OOC</v>
      </c>
      <c r="G81" s="8">
        <f>IFERROR(VLOOKUP(C81,'2013'!B:C,2,FALSE),"")</f>
        <v>-2</v>
      </c>
      <c r="H81" s="9">
        <f t="shared" si="24"/>
        <v>-2.12</v>
      </c>
      <c r="J81" s="7" t="str">
        <f t="shared" si="19"/>
        <v/>
      </c>
    </row>
    <row r="82" spans="1:10" x14ac:dyDescent="0.3">
      <c r="A82" s="3">
        <v>2013</v>
      </c>
      <c r="B82" s="7">
        <v>9</v>
      </c>
      <c r="C82" s="7" t="s">
        <v>37</v>
      </c>
      <c r="D82" s="7" t="s">
        <v>136</v>
      </c>
      <c r="E82" s="7" t="str">
        <f t="shared" si="22"/>
        <v>A</v>
      </c>
      <c r="F82" s="7" t="str">
        <f t="shared" si="23"/>
        <v>SECW</v>
      </c>
      <c r="G82" s="8">
        <f>IFERROR(VLOOKUP(C82,'2013'!B:C,2,FALSE),"")</f>
        <v>0.3</v>
      </c>
      <c r="H82" s="9">
        <f t="shared" si="24"/>
        <v>0.318</v>
      </c>
      <c r="J82" s="7" t="str">
        <f t="shared" si="19"/>
        <v/>
      </c>
    </row>
    <row r="83" spans="1:10" x14ac:dyDescent="0.3">
      <c r="A83" s="3">
        <v>2013</v>
      </c>
      <c r="B83" s="7">
        <v>10</v>
      </c>
      <c r="C83" s="7" t="s">
        <v>14</v>
      </c>
      <c r="D83" s="7" t="s">
        <v>135</v>
      </c>
      <c r="E83" s="7" t="str">
        <f t="shared" si="22"/>
        <v>A</v>
      </c>
      <c r="F83" s="7" t="str">
        <f t="shared" si="23"/>
        <v>SECE</v>
      </c>
      <c r="G83" s="8">
        <f>IFERROR(VLOOKUP(C83,'2013'!B:C,2,FALSE),"")</f>
        <v>6.5</v>
      </c>
      <c r="H83" s="9">
        <f t="shared" si="24"/>
        <v>6.8900000000000006</v>
      </c>
      <c r="J83" s="7" t="str">
        <f t="shared" si="19"/>
        <v/>
      </c>
    </row>
    <row r="84" spans="1:10" x14ac:dyDescent="0.3">
      <c r="A84" s="3">
        <v>2013</v>
      </c>
      <c r="B84" s="7">
        <v>11</v>
      </c>
      <c r="C84" s="7" t="s">
        <v>12</v>
      </c>
      <c r="D84" s="7" t="s">
        <v>148</v>
      </c>
      <c r="E84" s="7" t="str">
        <f t="shared" si="22"/>
        <v>H</v>
      </c>
      <c r="F84" s="7" t="str">
        <f t="shared" si="23"/>
        <v>SECE</v>
      </c>
      <c r="G84" s="8">
        <f>IFERROR(VLOOKUP(C84,'2013'!B:C,2,FALSE),"")</f>
        <v>16.399999999999999</v>
      </c>
      <c r="H84" s="9">
        <f t="shared" si="24"/>
        <v>15.415999999999999</v>
      </c>
      <c r="J84" s="7" t="str">
        <f t="shared" si="19"/>
        <v/>
      </c>
    </row>
    <row r="85" spans="1:10" x14ac:dyDescent="0.3">
      <c r="A85" s="3">
        <v>2013</v>
      </c>
      <c r="B85" s="7">
        <v>12</v>
      </c>
      <c r="C85" s="7" t="s">
        <v>43</v>
      </c>
      <c r="D85" s="7" t="s">
        <v>148</v>
      </c>
      <c r="E85" s="7" t="str">
        <f t="shared" si="22"/>
        <v>H</v>
      </c>
      <c r="F85" s="7" t="str">
        <f t="shared" si="23"/>
        <v>SECW</v>
      </c>
      <c r="G85" s="8">
        <f>IFERROR(VLOOKUP(C85,'2013'!B:C,2,FALSE),"")</f>
        <v>22.2</v>
      </c>
      <c r="H85" s="9">
        <f t="shared" si="24"/>
        <v>20.867999999999999</v>
      </c>
      <c r="J85" s="7" t="str">
        <f t="shared" si="19"/>
        <v/>
      </c>
    </row>
    <row r="86" spans="1:10" ht="15" customHeight="1" x14ac:dyDescent="0.3">
      <c r="A86" s="4">
        <v>2014</v>
      </c>
      <c r="B86" s="12">
        <v>1</v>
      </c>
      <c r="C86" s="13" t="s">
        <v>37</v>
      </c>
      <c r="D86" s="12" t="s">
        <v>148</v>
      </c>
      <c r="E86" s="12" t="str">
        <f>IF(OR(D86="Nashville, TN",D86="Starkville, MS",D86="Oxford, MS",D86="Fayetteville, AR",D86="Knoxville, TN",D86="Tuscaloosa, AL",D86="Gainesville, FL",D86="Columbia, SC",D86="Baton Rouge, LA",D86="College Station, TX",D86="Lexington, KY",D86="Columbia, MO",D86="Athens, GA"),"A",IF(D86="Auburn, AL","H","N"))</f>
        <v>H</v>
      </c>
      <c r="F86" s="12" t="str">
        <f>IF(OR(C86="Alabama",C86="Arkansas",C86="Auburn",C86="LSU",C86="Mississippi State",C86="Ole Miss",C86="Texas A&amp;M"),"SECW",IF(OR(C86="Florida",C86="Georgia",C86="Kentucky",C86="Missouri",C86="South Carolina",C86="Tennessee",C86="Vanderbilt"),"SECE","OOC"))</f>
        <v>SECW</v>
      </c>
      <c r="G86" s="14">
        <f>IFERROR(VLOOKUP(C86,'2014'!B:C,2,FALSE),"")</f>
        <v>23.1</v>
      </c>
      <c r="H86" s="15">
        <f>IF(G86&gt;=0,IF(E86="H",0.94,IF(E86="A",1.06,1)),IF(E86="H",1.06,IF(E86="A",0.94,1)))*G86</f>
        <v>21.713999999999999</v>
      </c>
      <c r="J86" s="7" t="str">
        <f t="shared" si="19"/>
        <v/>
      </c>
    </row>
    <row r="87" spans="1:10" x14ac:dyDescent="0.3">
      <c r="A87" s="4">
        <v>2014</v>
      </c>
      <c r="B87" s="12">
        <v>2</v>
      </c>
      <c r="C87" s="12" t="s">
        <v>115</v>
      </c>
      <c r="D87" s="12" t="s">
        <v>148</v>
      </c>
      <c r="E87" s="12" t="str">
        <f>IF(OR(D87="Nashville, TN",D87="Starkville, MS",D87="Oxford, MS",D87="Fayetteville, AR",D87="Knoxville, TN",D87="Tuscaloosa, AL",D87="Gainesville, FL",D87="Columbia, SC",D87="Baton Rouge, LA",D87="College Station, TX",D87="Lexington, KY",D87="Columbia, MO",D87="Athens, GA"),"A",IF(D87="Auburn, AL","H","N"))</f>
        <v>H</v>
      </c>
      <c r="F87" s="12" t="str">
        <f t="shared" si="23"/>
        <v>OOC</v>
      </c>
      <c r="G87" s="14">
        <f>IFERROR(VLOOKUP(C87,'2014'!B:C,2,FALSE),"")</f>
        <v>-13.6</v>
      </c>
      <c r="H87" s="15">
        <f t="shared" si="24"/>
        <v>-14.416</v>
      </c>
      <c r="J87" s="7" t="str">
        <f t="shared" si="19"/>
        <v/>
      </c>
    </row>
    <row r="88" spans="1:10" x14ac:dyDescent="0.3">
      <c r="A88" s="4">
        <v>2014</v>
      </c>
      <c r="B88" s="12">
        <v>3</v>
      </c>
      <c r="C88" s="12" t="s">
        <v>63</v>
      </c>
      <c r="D88" s="12" t="s">
        <v>177</v>
      </c>
      <c r="E88" s="12" t="s">
        <v>157</v>
      </c>
      <c r="F88" s="12" t="str">
        <f t="shared" si="23"/>
        <v>OOC</v>
      </c>
      <c r="G88" s="14">
        <f>IFERROR(VLOOKUP(C88,'2014'!B:C,2,FALSE),"")</f>
        <v>11.9</v>
      </c>
      <c r="H88" s="15">
        <f t="shared" si="24"/>
        <v>12.614000000000001</v>
      </c>
      <c r="J88" s="7" t="str">
        <f t="shared" si="19"/>
        <v/>
      </c>
    </row>
    <row r="89" spans="1:10" x14ac:dyDescent="0.3">
      <c r="A89" s="4">
        <v>2014</v>
      </c>
      <c r="B89" s="12">
        <v>4</v>
      </c>
      <c r="C89" s="12" t="s">
        <v>94</v>
      </c>
      <c r="D89" s="12" t="s">
        <v>148</v>
      </c>
      <c r="E89" s="12" t="str">
        <f t="shared" ref="E89:E97" si="25">IF(OR(D89="Nashville, TN",D89="Starkville, MS",D89="Oxford, MS",D89="Fayetteville, AR",D89="Knoxville, TN",D89="Tuscaloosa, AL",D89="Gainesville, FL",D89="Columbia, SC",D89="Baton Rouge, LA",D89="College Station, TX",D89="Lexington, KY",D89="Columbia, MO",D89="Athens, GA"),"A",IF(D89="Auburn, AL","H","N"))</f>
        <v>H</v>
      </c>
      <c r="F89" s="12" t="str">
        <f t="shared" si="23"/>
        <v>OOC</v>
      </c>
      <c r="G89" s="14">
        <f>IFERROR(VLOOKUP(C89,'2014'!B:C,2,FALSE),"")</f>
        <v>9.9</v>
      </c>
      <c r="H89" s="15">
        <f t="shared" si="24"/>
        <v>9.3059999999999992</v>
      </c>
      <c r="J89" s="7" t="str">
        <f t="shared" si="19"/>
        <v/>
      </c>
    </row>
    <row r="90" spans="1:10" x14ac:dyDescent="0.3">
      <c r="A90" s="4">
        <v>2014</v>
      </c>
      <c r="B90" s="12">
        <v>5</v>
      </c>
      <c r="C90" s="12" t="s">
        <v>4</v>
      </c>
      <c r="D90" s="12" t="s">
        <v>148</v>
      </c>
      <c r="E90" s="12" t="str">
        <f t="shared" si="25"/>
        <v>H</v>
      </c>
      <c r="F90" s="12" t="str">
        <f t="shared" si="23"/>
        <v>SECW</v>
      </c>
      <c r="G90" s="14">
        <f>IFERROR(VLOOKUP(C90,'2014'!B:C,2,FALSE),"")</f>
        <v>16.5</v>
      </c>
      <c r="H90" s="15">
        <f t="shared" si="24"/>
        <v>15.51</v>
      </c>
      <c r="J90" s="7" t="str">
        <f t="shared" si="19"/>
        <v/>
      </c>
    </row>
    <row r="91" spans="1:10" x14ac:dyDescent="0.3">
      <c r="A91" s="4">
        <v>2014</v>
      </c>
      <c r="B91" s="12">
        <v>6</v>
      </c>
      <c r="C91" s="12" t="s">
        <v>52</v>
      </c>
      <c r="D91" s="12" t="s">
        <v>147</v>
      </c>
      <c r="E91" s="12" t="str">
        <f t="shared" si="25"/>
        <v>A</v>
      </c>
      <c r="F91" s="12" t="str">
        <f t="shared" si="23"/>
        <v>SECW</v>
      </c>
      <c r="G91" s="14">
        <f>IFERROR(VLOOKUP(C91,'2014'!B:C,2,FALSE),"")</f>
        <v>17.8</v>
      </c>
      <c r="H91" s="15">
        <f t="shared" si="24"/>
        <v>18.868000000000002</v>
      </c>
      <c r="J91" s="7" t="str">
        <f t="shared" si="19"/>
        <v/>
      </c>
    </row>
    <row r="92" spans="1:10" x14ac:dyDescent="0.3">
      <c r="A92" s="4">
        <v>2014</v>
      </c>
      <c r="B92" s="12">
        <v>7</v>
      </c>
      <c r="C92" s="12" t="s">
        <v>34</v>
      </c>
      <c r="D92" s="12" t="s">
        <v>148</v>
      </c>
      <c r="E92" s="12" t="str">
        <f t="shared" si="25"/>
        <v>H</v>
      </c>
      <c r="F92" s="12" t="str">
        <f t="shared" si="23"/>
        <v>SECE</v>
      </c>
      <c r="G92" s="14">
        <f>IFERROR(VLOOKUP(C92,'2014'!B:C,2,FALSE),"")</f>
        <v>7.9</v>
      </c>
      <c r="H92" s="15">
        <f t="shared" si="24"/>
        <v>7.4260000000000002</v>
      </c>
      <c r="J92" s="7" t="str">
        <f t="shared" si="19"/>
        <v/>
      </c>
    </row>
    <row r="93" spans="1:10" x14ac:dyDescent="0.3">
      <c r="A93" s="4">
        <v>2014</v>
      </c>
      <c r="B93" s="12">
        <v>8</v>
      </c>
      <c r="C93" s="12" t="s">
        <v>78</v>
      </c>
      <c r="D93" s="12" t="s">
        <v>137</v>
      </c>
      <c r="E93" s="12" t="str">
        <f t="shared" si="25"/>
        <v>A</v>
      </c>
      <c r="F93" s="12" t="str">
        <f t="shared" si="23"/>
        <v>SECW</v>
      </c>
      <c r="G93" s="14">
        <f>IFERROR(VLOOKUP(C93,'2014'!B:C,2,FALSE),"")</f>
        <v>23</v>
      </c>
      <c r="H93" s="15">
        <f t="shared" si="24"/>
        <v>24.380000000000003</v>
      </c>
      <c r="J93" s="7" t="str">
        <f t="shared" si="19"/>
        <v/>
      </c>
    </row>
    <row r="94" spans="1:10" x14ac:dyDescent="0.3">
      <c r="A94" s="4">
        <v>2014</v>
      </c>
      <c r="B94" s="12">
        <v>9</v>
      </c>
      <c r="C94" s="12" t="s">
        <v>51</v>
      </c>
      <c r="D94" s="12" t="s">
        <v>148</v>
      </c>
      <c r="E94" s="12" t="str">
        <f t="shared" si="25"/>
        <v>H</v>
      </c>
      <c r="F94" s="12" t="str">
        <f t="shared" si="23"/>
        <v>SECW</v>
      </c>
      <c r="G94" s="14">
        <f>IFERROR(VLOOKUP(C94,'2014'!B:C,2,FALSE),"")</f>
        <v>10.4</v>
      </c>
      <c r="H94" s="15">
        <f t="shared" si="24"/>
        <v>9.7759999999999998</v>
      </c>
      <c r="J94" s="7" t="str">
        <f t="shared" si="19"/>
        <v/>
      </c>
    </row>
    <row r="95" spans="1:10" x14ac:dyDescent="0.3">
      <c r="A95" s="4">
        <v>2014</v>
      </c>
      <c r="B95" s="12">
        <v>10</v>
      </c>
      <c r="C95" s="12" t="s">
        <v>12</v>
      </c>
      <c r="D95" s="12" t="s">
        <v>154</v>
      </c>
      <c r="E95" s="12" t="str">
        <f t="shared" si="25"/>
        <v>A</v>
      </c>
      <c r="F95" s="12" t="str">
        <f t="shared" si="23"/>
        <v>SECE</v>
      </c>
      <c r="G95" s="14">
        <f>IFERROR(VLOOKUP(C95,'2014'!B:C,2,FALSE),"")</f>
        <v>22.6</v>
      </c>
      <c r="H95" s="15">
        <f t="shared" si="24"/>
        <v>23.956000000000003</v>
      </c>
      <c r="J95" s="7" t="str">
        <f t="shared" si="19"/>
        <v/>
      </c>
    </row>
    <row r="96" spans="1:10" x14ac:dyDescent="0.3">
      <c r="A96" s="4">
        <v>2014</v>
      </c>
      <c r="B96" s="12">
        <v>11</v>
      </c>
      <c r="C96" s="12" t="s">
        <v>164</v>
      </c>
      <c r="D96" s="12" t="s">
        <v>148</v>
      </c>
      <c r="E96" s="12" t="str">
        <f t="shared" si="25"/>
        <v>H</v>
      </c>
      <c r="F96" s="12" t="str">
        <f t="shared" si="23"/>
        <v>OOC</v>
      </c>
      <c r="G96" s="14">
        <v>-30</v>
      </c>
      <c r="H96" s="15">
        <f t="shared" si="24"/>
        <v>-31.8</v>
      </c>
      <c r="J96" s="7" t="str">
        <f t="shared" si="19"/>
        <v/>
      </c>
    </row>
    <row r="97" spans="1:10" x14ac:dyDescent="0.3">
      <c r="A97" s="4">
        <v>2014</v>
      </c>
      <c r="B97" s="12">
        <v>12</v>
      </c>
      <c r="C97" s="12" t="s">
        <v>43</v>
      </c>
      <c r="D97" s="12" t="s">
        <v>132</v>
      </c>
      <c r="E97" s="12" t="str">
        <f t="shared" si="25"/>
        <v>A</v>
      </c>
      <c r="F97" s="12" t="str">
        <f t="shared" si="23"/>
        <v>SECW</v>
      </c>
      <c r="G97" s="14">
        <f>IFERROR(VLOOKUP(C97,'2014'!B:C,2,FALSE),"")</f>
        <v>28.3</v>
      </c>
      <c r="H97" s="15">
        <f t="shared" si="24"/>
        <v>29.998000000000001</v>
      </c>
      <c r="J97" s="7" t="str">
        <f t="shared" si="19"/>
        <v/>
      </c>
    </row>
  </sheetData>
  <autoFilter ref="A1:H97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workbookViewId="0"/>
  </sheetViews>
  <sheetFormatPr defaultColWidth="9.109375" defaultRowHeight="14.4" x14ac:dyDescent="0.3"/>
  <cols>
    <col min="1" max="1" width="7.6640625" style="2" bestFit="1" customWidth="1"/>
    <col min="2" max="2" width="12" style="7" bestFit="1" customWidth="1"/>
    <col min="3" max="3" width="23.5546875" style="7" bestFit="1" customWidth="1"/>
    <col min="4" max="4" width="17.88671875" style="7" bestFit="1" customWidth="1"/>
    <col min="5" max="5" width="9.5546875" style="7" bestFit="1" customWidth="1"/>
    <col min="6" max="6" width="10" style="7" bestFit="1" customWidth="1"/>
    <col min="7" max="7" width="11.44140625" style="8" bestFit="1" customWidth="1"/>
    <col min="8" max="8" width="12.6640625" style="9" bestFit="1" customWidth="1"/>
    <col min="9" max="9" width="9.109375" style="7"/>
    <col min="10" max="10" width="8.88671875" style="7" bestFit="1" customWidth="1"/>
    <col min="11" max="11" width="7.44140625" style="7" bestFit="1" customWidth="1"/>
    <col min="12" max="12" width="10.5546875" style="7" bestFit="1" customWidth="1"/>
    <col min="13" max="13" width="13.44140625" style="7" bestFit="1" customWidth="1"/>
    <col min="14" max="14" width="6.33203125" style="7" bestFit="1" customWidth="1"/>
    <col min="15" max="15" width="5.5546875" style="7" bestFit="1" customWidth="1"/>
    <col min="16" max="16" width="6.33203125" style="7" bestFit="1" customWidth="1"/>
    <col min="17" max="17" width="5.88671875" style="7" bestFit="1" customWidth="1"/>
    <col min="18" max="16384" width="9.109375" style="7"/>
  </cols>
  <sheetData>
    <row r="1" spans="1:17" x14ac:dyDescent="0.3">
      <c r="A1" s="2" t="s">
        <v>138</v>
      </c>
      <c r="B1" s="2" t="s">
        <v>139</v>
      </c>
      <c r="C1" s="2" t="s">
        <v>140</v>
      </c>
      <c r="D1" s="2" t="s">
        <v>141</v>
      </c>
      <c r="E1" s="2" t="s">
        <v>142</v>
      </c>
      <c r="F1" s="2" t="s">
        <v>143</v>
      </c>
      <c r="G1" s="5" t="s">
        <v>144</v>
      </c>
      <c r="H1" s="6" t="s">
        <v>160</v>
      </c>
      <c r="J1" s="2" t="s">
        <v>242</v>
      </c>
      <c r="K1" s="2" t="s">
        <v>243</v>
      </c>
      <c r="L1" s="2" t="s">
        <v>247</v>
      </c>
      <c r="M1" s="2" t="s">
        <v>248</v>
      </c>
      <c r="N1" s="2" t="s">
        <v>241</v>
      </c>
      <c r="O1" s="2" t="s">
        <v>244</v>
      </c>
      <c r="P1" s="2" t="s">
        <v>245</v>
      </c>
      <c r="Q1" s="2" t="s">
        <v>246</v>
      </c>
    </row>
    <row r="2" spans="1:17" ht="15" customHeight="1" x14ac:dyDescent="0.3">
      <c r="A2" s="3">
        <v>2007</v>
      </c>
      <c r="B2" s="7">
        <v>1</v>
      </c>
      <c r="C2" s="7" t="s">
        <v>122</v>
      </c>
      <c r="D2" s="7" t="s">
        <v>151</v>
      </c>
      <c r="E2" s="7" t="str">
        <f>IF(OR(D2="Nashville, TN",D2="Starkville, MS",D2="Oxford, MS",D2="Fayetteville, AR",D2="Knoxville, TN",D2="Tuscaloosa, AL",D2="Auburn, AL",D2="Columbia, SC",D2="Baton Rouge, LA",D2="College Station, TX",D2="Lexington, KY",D2="Columbia, MO",D2="Athens, GA"),"A",IF(D2="Gainesville, FL","H","N"))</f>
        <v>H</v>
      </c>
      <c r="F2" s="7" t="str">
        <f>IF(OR(C2="Alabama",C2="Arkansas",C2="Auburn",C2="LSU",C2="Mississippi State",C2="Ole Miss",C2="Texas A&amp;M"),"SECW",IF(OR(C2="Florida",C2="Georgia",C2="Kentucky",C2="Missouri",C2="South Carolina",C2="Tennessee",C2="Vanderbilt"),"SECE","OOC"))</f>
        <v>OOC</v>
      </c>
      <c r="G2" s="8">
        <v>-30</v>
      </c>
      <c r="H2" s="9">
        <f>IF(G2&gt;=0,IF(E2="H",0.94,IF(E2="A",1.06,1)),IF(E2="H",1.06,IF(E2="A",0.94,1)))*G2</f>
        <v>-31.8</v>
      </c>
      <c r="J2" s="2">
        <v>2007</v>
      </c>
      <c r="K2" s="9">
        <f>SUMIF(A:A,J2,H:H)</f>
        <v>54.948</v>
      </c>
      <c r="L2" s="9">
        <f>SUMIFS(H:H,A:A,J2,F:F,"SECE")</f>
        <v>54.706000000000003</v>
      </c>
      <c r="M2" s="9">
        <f>SUMIFS(H:H,A:A,J2,F:F,"SECW")</f>
        <v>30.066000000000003</v>
      </c>
      <c r="N2" s="9">
        <f>SUMIFS(H:H,A:A,J2,F:F,"OOC")</f>
        <v>-29.824000000000002</v>
      </c>
      <c r="O2" s="9">
        <f>L2+M2</f>
        <v>84.772000000000006</v>
      </c>
      <c r="P2" s="9">
        <f>SUMIFS(H:H,A:A,J2,E:E,"H")</f>
        <v>-1.7180000000000017</v>
      </c>
      <c r="Q2" s="9">
        <f>SUMIFS(H:H,A:A,J2,E:E,"A")+SUMIFS(H:H,A:A,J2,E:E,"N")</f>
        <v>56.666000000000004</v>
      </c>
    </row>
    <row r="3" spans="1:17" x14ac:dyDescent="0.3">
      <c r="A3" s="3">
        <v>2007</v>
      </c>
      <c r="B3" s="7">
        <v>2</v>
      </c>
      <c r="C3" s="7" t="s">
        <v>61</v>
      </c>
      <c r="D3" s="7" t="s">
        <v>151</v>
      </c>
      <c r="E3" s="7" t="str">
        <f t="shared" ref="E3:E66" si="0">IF(OR(D3="Nashville, TN",D3="Starkville, MS",D3="Oxford, MS",D3="Fayetteville, AR",D3="Knoxville, TN",D3="Tuscaloosa, AL",D3="Auburn, AL",D3="Columbia, SC",D3="Baton Rouge, LA",D3="College Station, TX",D3="Lexington, KY",D3="Columbia, MO",D3="Athens, GA"),"A",IF(D3="Gainesville, FL","H","N"))</f>
        <v>H</v>
      </c>
      <c r="F3" s="7" t="str">
        <f t="shared" ref="F3:F66" si="1">IF(OR(C3="Alabama",C3="Arkansas",C3="Auburn",C3="LSU",C3="Mississippi State",C3="Ole Miss",C3="Texas A&amp;M"),"SECW",IF(OR(C3="Florida",C3="Georgia",C3="Kentucky",C3="Missouri",C3="South Carolina",C3="Tennessee",C3="Vanderbilt"),"SECE","OOC"))</f>
        <v>OOC</v>
      </c>
      <c r="G3" s="8">
        <f>IFERROR(VLOOKUP(C3,'2007'!B:C,2,FALSE),"")</f>
        <v>0.8</v>
      </c>
      <c r="H3" s="9">
        <f t="shared" ref="H3:H66" si="2">IF(G3&gt;=0,IF(E3="H",0.94,IF(E3="A",1.06,1)),IF(E3="H",1.06,IF(E3="A",0.94,1)))*G3</f>
        <v>0.752</v>
      </c>
      <c r="J3" s="2">
        <v>2008</v>
      </c>
      <c r="K3" s="9">
        <f t="shared" ref="K3:K9" si="3">SUMIF(A:A,J3,H:H)</f>
        <v>25.932000000000006</v>
      </c>
      <c r="L3" s="9">
        <f t="shared" ref="L3:L9" si="4">SUMIFS(H:H,A:A,J3,F:F,"SECE")</f>
        <v>27.17</v>
      </c>
      <c r="M3" s="9">
        <f t="shared" ref="M3:M9" si="5">SUMIFS(H:H,A:A,J3,F:F,"SECW")</f>
        <v>26.802</v>
      </c>
      <c r="N3" s="9">
        <f t="shared" ref="N3:N9" si="6">SUMIFS(H:H,A:A,J3,F:F,"OOC")</f>
        <v>-28.040000000000003</v>
      </c>
      <c r="O3" s="9">
        <f t="shared" ref="O3:O9" si="7">L3+M3</f>
        <v>53.972000000000001</v>
      </c>
      <c r="P3" s="9">
        <f t="shared" ref="P3:P9" si="8">SUMIFS(H:H,A:A,J3,E:E,"H")</f>
        <v>-2.7760000000000034</v>
      </c>
      <c r="Q3" s="9">
        <f t="shared" ref="Q3:Q9" si="9">SUMIFS(H:H,A:A,J3,E:E,"A")+SUMIFS(H:H,A:A,J3,E:E,"N")</f>
        <v>28.707999999999998</v>
      </c>
    </row>
    <row r="4" spans="1:17" x14ac:dyDescent="0.3">
      <c r="A4" s="3">
        <v>2007</v>
      </c>
      <c r="B4" s="7">
        <v>3</v>
      </c>
      <c r="C4" s="7" t="s">
        <v>14</v>
      </c>
      <c r="D4" s="7" t="s">
        <v>151</v>
      </c>
      <c r="E4" s="7" t="str">
        <f t="shared" si="0"/>
        <v>H</v>
      </c>
      <c r="F4" s="7" t="str">
        <f t="shared" si="1"/>
        <v>SECE</v>
      </c>
      <c r="G4" s="8">
        <f>IFERROR(VLOOKUP(C4,'2007'!B:C,2,FALSE),"")</f>
        <v>16.600000000000001</v>
      </c>
      <c r="H4" s="9">
        <f t="shared" si="2"/>
        <v>15.604000000000001</v>
      </c>
      <c r="J4" s="2">
        <v>2009</v>
      </c>
      <c r="K4" s="9">
        <f t="shared" si="3"/>
        <v>35.36</v>
      </c>
      <c r="L4" s="9">
        <f t="shared" si="4"/>
        <v>29.195999999999998</v>
      </c>
      <c r="M4" s="9">
        <f t="shared" si="5"/>
        <v>35.893999999999998</v>
      </c>
      <c r="N4" s="9">
        <f t="shared" si="6"/>
        <v>-29.730000000000004</v>
      </c>
      <c r="O4" s="9">
        <f t="shared" si="7"/>
        <v>65.09</v>
      </c>
      <c r="P4" s="9">
        <f t="shared" si="8"/>
        <v>-13.468000000000004</v>
      </c>
      <c r="Q4" s="9">
        <f t="shared" si="9"/>
        <v>48.828000000000003</v>
      </c>
    </row>
    <row r="5" spans="1:17" x14ac:dyDescent="0.3">
      <c r="A5" s="3">
        <v>2007</v>
      </c>
      <c r="B5" s="7">
        <v>4</v>
      </c>
      <c r="C5" s="7" t="s">
        <v>78</v>
      </c>
      <c r="D5" s="7" t="s">
        <v>137</v>
      </c>
      <c r="E5" s="7" t="str">
        <f t="shared" si="0"/>
        <v>A</v>
      </c>
      <c r="F5" s="7" t="str">
        <f t="shared" si="1"/>
        <v>SECW</v>
      </c>
      <c r="G5" s="8">
        <f>IFERROR(VLOOKUP(C5,'2007'!B:C,2,FALSE),"")</f>
        <v>-3.3</v>
      </c>
      <c r="H5" s="9">
        <f t="shared" si="2"/>
        <v>-3.1019999999999999</v>
      </c>
      <c r="J5" s="2">
        <v>2010</v>
      </c>
      <c r="K5" s="9">
        <f t="shared" si="3"/>
        <v>48.815999999999995</v>
      </c>
      <c r="L5" s="9">
        <f t="shared" si="4"/>
        <v>22.069999999999997</v>
      </c>
      <c r="M5" s="9">
        <f t="shared" si="5"/>
        <v>48.244</v>
      </c>
      <c r="N5" s="9">
        <f t="shared" si="6"/>
        <v>-21.497999999999994</v>
      </c>
      <c r="O5" s="9">
        <f t="shared" si="7"/>
        <v>70.313999999999993</v>
      </c>
      <c r="P5" s="9">
        <f t="shared" si="8"/>
        <v>4.3099999999999987</v>
      </c>
      <c r="Q5" s="9">
        <f t="shared" si="9"/>
        <v>44.506</v>
      </c>
    </row>
    <row r="6" spans="1:17" x14ac:dyDescent="0.3">
      <c r="A6" s="3">
        <v>2007</v>
      </c>
      <c r="B6" s="7">
        <v>5</v>
      </c>
      <c r="C6" s="7" t="s">
        <v>21</v>
      </c>
      <c r="D6" s="7" t="s">
        <v>151</v>
      </c>
      <c r="E6" s="7" t="str">
        <f t="shared" si="0"/>
        <v>H</v>
      </c>
      <c r="F6" s="7" t="str">
        <f t="shared" si="1"/>
        <v>SECW</v>
      </c>
      <c r="G6" s="8">
        <f>IFERROR(VLOOKUP(C6,'2007'!B:C,2,FALSE),"")</f>
        <v>9.8000000000000007</v>
      </c>
      <c r="H6" s="9">
        <f t="shared" si="2"/>
        <v>9.2119999999999997</v>
      </c>
      <c r="J6" s="2">
        <v>2011</v>
      </c>
      <c r="K6" s="9">
        <f t="shared" si="3"/>
        <v>33.307999999999993</v>
      </c>
      <c r="L6" s="9">
        <f t="shared" si="4"/>
        <v>36.962000000000003</v>
      </c>
      <c r="M6" s="9">
        <f t="shared" si="5"/>
        <v>61.147999999999996</v>
      </c>
      <c r="N6" s="9">
        <f t="shared" si="6"/>
        <v>-64.802000000000007</v>
      </c>
      <c r="O6" s="9">
        <f t="shared" si="7"/>
        <v>98.11</v>
      </c>
      <c r="P6" s="9">
        <f t="shared" si="8"/>
        <v>-21.562000000000005</v>
      </c>
      <c r="Q6" s="9">
        <f t="shared" si="9"/>
        <v>54.870000000000005</v>
      </c>
    </row>
    <row r="7" spans="1:17" x14ac:dyDescent="0.3">
      <c r="A7" s="3">
        <v>2007</v>
      </c>
      <c r="B7" s="7">
        <v>6</v>
      </c>
      <c r="C7" s="7" t="s">
        <v>4</v>
      </c>
      <c r="D7" s="7" t="s">
        <v>134</v>
      </c>
      <c r="E7" s="7" t="str">
        <f t="shared" si="0"/>
        <v>A</v>
      </c>
      <c r="F7" s="7" t="str">
        <f t="shared" si="1"/>
        <v>SECW</v>
      </c>
      <c r="G7" s="8">
        <f>IFERROR(VLOOKUP(C7,'2007'!B:C,2,FALSE),"")</f>
        <v>22.6</v>
      </c>
      <c r="H7" s="9">
        <f t="shared" si="2"/>
        <v>23.956000000000003</v>
      </c>
      <c r="J7" s="2">
        <v>2012</v>
      </c>
      <c r="K7" s="9">
        <f t="shared" si="3"/>
        <v>64.206000000000003</v>
      </c>
      <c r="L7" s="9">
        <f t="shared" si="4"/>
        <v>48.245999999999995</v>
      </c>
      <c r="M7" s="9">
        <f t="shared" si="5"/>
        <v>38.856000000000002</v>
      </c>
      <c r="N7" s="9">
        <f t="shared" si="6"/>
        <v>-22.896000000000001</v>
      </c>
      <c r="O7" s="9">
        <f t="shared" si="7"/>
        <v>87.102000000000004</v>
      </c>
      <c r="P7" s="9">
        <f t="shared" si="8"/>
        <v>-4.6440000000000019</v>
      </c>
      <c r="Q7" s="9">
        <f t="shared" si="9"/>
        <v>68.849999999999994</v>
      </c>
    </row>
    <row r="8" spans="1:17" x14ac:dyDescent="0.3">
      <c r="A8" s="3">
        <v>2007</v>
      </c>
      <c r="B8" s="7">
        <v>7</v>
      </c>
      <c r="C8" s="7" t="s">
        <v>26</v>
      </c>
      <c r="D8" s="7" t="s">
        <v>146</v>
      </c>
      <c r="E8" s="7" t="str">
        <f t="shared" si="0"/>
        <v>A</v>
      </c>
      <c r="F8" s="7" t="str">
        <f t="shared" si="1"/>
        <v>SECE</v>
      </c>
      <c r="G8" s="8">
        <f>IFERROR(VLOOKUP(C8,'2007'!B:C,2,FALSE),"")</f>
        <v>10.6</v>
      </c>
      <c r="H8" s="9">
        <f t="shared" si="2"/>
        <v>11.236000000000001</v>
      </c>
      <c r="J8" s="2">
        <v>2013</v>
      </c>
      <c r="K8" s="9">
        <f t="shared" si="3"/>
        <v>82.91</v>
      </c>
      <c r="L8" s="9">
        <f t="shared" si="4"/>
        <v>57.58</v>
      </c>
      <c r="M8" s="9">
        <f t="shared" si="5"/>
        <v>17.136000000000003</v>
      </c>
      <c r="N8" s="9">
        <f t="shared" si="6"/>
        <v>8.1939999999999991</v>
      </c>
      <c r="O8" s="9">
        <f t="shared" si="7"/>
        <v>74.716000000000008</v>
      </c>
      <c r="P8" s="9">
        <f t="shared" si="8"/>
        <v>5.7879999999999967</v>
      </c>
      <c r="Q8" s="9">
        <f t="shared" si="9"/>
        <v>77.121999999999986</v>
      </c>
    </row>
    <row r="9" spans="1:17" x14ac:dyDescent="0.3">
      <c r="A9" s="3">
        <v>2007</v>
      </c>
      <c r="B9" s="7">
        <v>8</v>
      </c>
      <c r="C9" s="7" t="s">
        <v>12</v>
      </c>
      <c r="D9" s="7" t="s">
        <v>156</v>
      </c>
      <c r="E9" s="7" t="str">
        <f t="shared" si="0"/>
        <v>N</v>
      </c>
      <c r="F9" s="7" t="str">
        <f t="shared" si="1"/>
        <v>SECE</v>
      </c>
      <c r="G9" s="8">
        <f>IFERROR(VLOOKUP(C9,'2007'!B:C,2,FALSE),"")</f>
        <v>14.4</v>
      </c>
      <c r="H9" s="9">
        <f t="shared" si="2"/>
        <v>14.4</v>
      </c>
      <c r="J9" s="2">
        <v>2014</v>
      </c>
      <c r="K9" s="9">
        <f t="shared" si="3"/>
        <v>51.653999999999989</v>
      </c>
      <c r="L9" s="9">
        <f t="shared" si="4"/>
        <v>49.818000000000005</v>
      </c>
      <c r="M9" s="9">
        <f t="shared" si="5"/>
        <v>45.508000000000003</v>
      </c>
      <c r="N9" s="9">
        <f t="shared" si="6"/>
        <v>-43.672000000000004</v>
      </c>
      <c r="O9" s="9">
        <f t="shared" si="7"/>
        <v>95.326000000000008</v>
      </c>
      <c r="P9" s="9">
        <f t="shared" si="8"/>
        <v>-21.628000000000007</v>
      </c>
      <c r="Q9" s="9">
        <f t="shared" si="9"/>
        <v>73.281999999999996</v>
      </c>
    </row>
    <row r="10" spans="1:17" x14ac:dyDescent="0.3">
      <c r="A10" s="3">
        <v>2007</v>
      </c>
      <c r="B10" s="7">
        <v>9</v>
      </c>
      <c r="C10" s="7" t="s">
        <v>64</v>
      </c>
      <c r="D10" s="7" t="s">
        <v>151</v>
      </c>
      <c r="E10" s="7" t="str">
        <f t="shared" si="0"/>
        <v>H</v>
      </c>
      <c r="F10" s="7" t="str">
        <f t="shared" si="1"/>
        <v>SECE</v>
      </c>
      <c r="G10" s="8">
        <f>IFERROR(VLOOKUP(C10,'2007'!B:C,2,FALSE),"")</f>
        <v>3.5</v>
      </c>
      <c r="H10" s="9">
        <f t="shared" si="2"/>
        <v>3.29</v>
      </c>
      <c r="J10" s="10"/>
      <c r="K10" s="11"/>
      <c r="L10" s="11"/>
      <c r="M10" s="11"/>
      <c r="N10" s="11"/>
      <c r="O10" s="11"/>
      <c r="P10" s="11"/>
      <c r="Q10" s="11"/>
    </row>
    <row r="11" spans="1:17" x14ac:dyDescent="0.3">
      <c r="A11" s="3">
        <v>2007</v>
      </c>
      <c r="B11" s="7">
        <v>10</v>
      </c>
      <c r="C11" s="7" t="s">
        <v>34</v>
      </c>
      <c r="D11" s="7" t="s">
        <v>153</v>
      </c>
      <c r="E11" s="7" t="str">
        <f t="shared" si="0"/>
        <v>A</v>
      </c>
      <c r="F11" s="7" t="str">
        <f t="shared" si="1"/>
        <v>SECE</v>
      </c>
      <c r="G11" s="8">
        <f>IFERROR(VLOOKUP(C11,'2007'!B:C,2,FALSE),"")</f>
        <v>9.6</v>
      </c>
      <c r="H11" s="9">
        <f t="shared" si="2"/>
        <v>10.176</v>
      </c>
      <c r="J11" s="2" t="s">
        <v>249</v>
      </c>
      <c r="K11" s="9">
        <f>MIN(K2:K9)</f>
        <v>25.932000000000006</v>
      </c>
      <c r="L11" s="9">
        <f t="shared" ref="L11:Q11" si="10">MIN(L2:L9)</f>
        <v>22.069999999999997</v>
      </c>
      <c r="M11" s="9">
        <f t="shared" si="10"/>
        <v>17.136000000000003</v>
      </c>
      <c r="N11" s="9">
        <f t="shared" si="10"/>
        <v>-64.802000000000007</v>
      </c>
      <c r="O11" s="9">
        <f t="shared" si="10"/>
        <v>53.972000000000001</v>
      </c>
      <c r="P11" s="9">
        <f t="shared" si="10"/>
        <v>-21.628000000000007</v>
      </c>
      <c r="Q11" s="9">
        <f t="shared" si="10"/>
        <v>28.707999999999998</v>
      </c>
    </row>
    <row r="12" spans="1:17" x14ac:dyDescent="0.3">
      <c r="A12" s="3">
        <v>2007</v>
      </c>
      <c r="B12" s="7">
        <v>11</v>
      </c>
      <c r="C12" s="7" t="s">
        <v>76</v>
      </c>
      <c r="D12" s="7" t="s">
        <v>151</v>
      </c>
      <c r="E12" s="7" t="str">
        <f t="shared" si="0"/>
        <v>H</v>
      </c>
      <c r="F12" s="7" t="str">
        <f t="shared" si="1"/>
        <v>OOC</v>
      </c>
      <c r="G12" s="8">
        <f>IFERROR(VLOOKUP(C12,'2007'!B:C,2,FALSE),"")</f>
        <v>-3.9</v>
      </c>
      <c r="H12" s="9">
        <f t="shared" si="2"/>
        <v>-4.1340000000000003</v>
      </c>
      <c r="J12" s="2" t="s">
        <v>250</v>
      </c>
      <c r="K12" s="9">
        <f>MAX(K2:K9)</f>
        <v>82.91</v>
      </c>
      <c r="L12" s="9">
        <f t="shared" ref="L12:Q12" si="11">MAX(L2:L9)</f>
        <v>57.58</v>
      </c>
      <c r="M12" s="9">
        <f t="shared" si="11"/>
        <v>61.147999999999996</v>
      </c>
      <c r="N12" s="9">
        <f t="shared" si="11"/>
        <v>8.1939999999999991</v>
      </c>
      <c r="O12" s="9">
        <f t="shared" si="11"/>
        <v>98.11</v>
      </c>
      <c r="P12" s="9">
        <f t="shared" si="11"/>
        <v>5.7879999999999967</v>
      </c>
      <c r="Q12" s="9">
        <f t="shared" si="11"/>
        <v>77.121999999999986</v>
      </c>
    </row>
    <row r="13" spans="1:17" x14ac:dyDescent="0.3">
      <c r="A13" s="3">
        <v>2007</v>
      </c>
      <c r="B13" s="7">
        <v>12</v>
      </c>
      <c r="C13" s="7" t="s">
        <v>45</v>
      </c>
      <c r="D13" s="7" t="s">
        <v>151</v>
      </c>
      <c r="E13" s="7" t="str">
        <f t="shared" si="0"/>
        <v>H</v>
      </c>
      <c r="F13" s="7" t="str">
        <f t="shared" si="1"/>
        <v>OOC</v>
      </c>
      <c r="G13" s="8">
        <f>IFERROR(VLOOKUP(C13,'2007'!B:C,2,FALSE),"")</f>
        <v>5.7</v>
      </c>
      <c r="H13" s="9">
        <f t="shared" si="2"/>
        <v>5.3579999999999997</v>
      </c>
      <c r="J13" s="2" t="s">
        <v>251</v>
      </c>
      <c r="K13" s="9">
        <f>AVERAGE(K2:K9)</f>
        <v>49.641750000000002</v>
      </c>
      <c r="L13" s="9">
        <f t="shared" ref="L13:Q13" si="12">AVERAGE(L2:L9)</f>
        <v>40.718499999999992</v>
      </c>
      <c r="M13" s="9">
        <f t="shared" si="12"/>
        <v>37.95675</v>
      </c>
      <c r="N13" s="9">
        <f t="shared" si="12"/>
        <v>-29.033500000000004</v>
      </c>
      <c r="O13" s="9">
        <f t="shared" si="12"/>
        <v>78.675250000000005</v>
      </c>
      <c r="P13" s="9">
        <f t="shared" si="12"/>
        <v>-6.9622500000000036</v>
      </c>
      <c r="Q13" s="9">
        <f t="shared" si="12"/>
        <v>56.603999999999992</v>
      </c>
    </row>
    <row r="14" spans="1:17" ht="15" customHeight="1" x14ac:dyDescent="0.3">
      <c r="A14" s="4">
        <v>2008</v>
      </c>
      <c r="B14" s="12">
        <v>1</v>
      </c>
      <c r="C14" s="13" t="s">
        <v>58</v>
      </c>
      <c r="D14" s="12" t="s">
        <v>151</v>
      </c>
      <c r="E14" s="12" t="str">
        <f>IF(OR(D14="Nashville, TN",D14="Starkville, MS",D14="Oxford, MS",D14="Fayetteville, AR",D14="Knoxville, TN",D14="Tuscaloosa, AL",D14="Auburn, AL",D14="Columbia, SC",D14="Baton Rouge, LA",D14="College Station, TX",D14="Lexington, KY",D14="Columbia, MO",D14="Athens, GA"),"A",IF(D14="Gainesville, FL","H","N"))</f>
        <v>H</v>
      </c>
      <c r="F14" s="12" t="str">
        <f>IF(OR(C14="Alabama",C14="Arkansas",C14="Auburn",C14="LSU",C14="Mississippi State",C14="Ole Miss",C14="Texas A&amp;M"),"SECW",IF(OR(C14="Florida",C14="Georgia",C14="Kentucky",C14="Missouri",C14="South Carolina",C14="Tennessee",C14="Vanderbilt"),"SECE","OOC"))</f>
        <v>OOC</v>
      </c>
      <c r="G14" s="14">
        <f>IFERROR(VLOOKUP(C14,'2008'!B:C,2,FALSE),"")</f>
        <v>-3</v>
      </c>
      <c r="H14" s="15">
        <f>IF(G14&gt;=0,IF(E14="H",0.94,IF(E14="A",1.06,1)),IF(E14="H",1.06,IF(E14="A",0.94,1)))*G14</f>
        <v>-3.18</v>
      </c>
      <c r="J14" s="2" t="s">
        <v>252</v>
      </c>
      <c r="K14" s="9">
        <f>_xlfn.STDEV.S(K2:K9)</f>
        <v>18.457260110474522</v>
      </c>
      <c r="L14" s="9">
        <f t="shared" ref="L14:Q14" si="13">_xlfn.STDEV.S(L2:L9)</f>
        <v>13.615286566419204</v>
      </c>
      <c r="M14" s="9">
        <f t="shared" si="13"/>
        <v>13.763007185412444</v>
      </c>
      <c r="N14" s="9">
        <f t="shared" si="13"/>
        <v>20.619365869423408</v>
      </c>
      <c r="O14" s="9">
        <f t="shared" si="13"/>
        <v>15.322873655794064</v>
      </c>
      <c r="P14" s="9">
        <f t="shared" si="13"/>
        <v>10.761009853700005</v>
      </c>
      <c r="Q14" s="9">
        <f t="shared" si="13"/>
        <v>16.200236858938652</v>
      </c>
    </row>
    <row r="15" spans="1:17" x14ac:dyDescent="0.3">
      <c r="A15" s="4">
        <v>2008</v>
      </c>
      <c r="B15" s="12">
        <v>2</v>
      </c>
      <c r="C15" s="12" t="s">
        <v>72</v>
      </c>
      <c r="D15" s="12" t="s">
        <v>151</v>
      </c>
      <c r="E15" s="12" t="str">
        <f t="shared" si="0"/>
        <v>H</v>
      </c>
      <c r="F15" s="12" t="str">
        <f t="shared" si="1"/>
        <v>OOC</v>
      </c>
      <c r="G15" s="14">
        <f>IFERROR(VLOOKUP(C15,'2008'!B:C,2,FALSE),"")</f>
        <v>4</v>
      </c>
      <c r="H15" s="15">
        <f t="shared" si="2"/>
        <v>3.76</v>
      </c>
    </row>
    <row r="16" spans="1:17" x14ac:dyDescent="0.3">
      <c r="A16" s="4">
        <v>2008</v>
      </c>
      <c r="B16" s="12">
        <v>3</v>
      </c>
      <c r="C16" s="12" t="s">
        <v>14</v>
      </c>
      <c r="D16" s="12" t="s">
        <v>135</v>
      </c>
      <c r="E16" s="12" t="str">
        <f t="shared" si="0"/>
        <v>A</v>
      </c>
      <c r="F16" s="12" t="str">
        <f t="shared" si="1"/>
        <v>SECE</v>
      </c>
      <c r="G16" s="14">
        <f>IFERROR(VLOOKUP(C16,'2008'!B:C,2,FALSE),"")</f>
        <v>5.8</v>
      </c>
      <c r="H16" s="15">
        <f t="shared" si="2"/>
        <v>6.1479999999999997</v>
      </c>
    </row>
    <row r="17" spans="1:8" x14ac:dyDescent="0.3">
      <c r="A17" s="4">
        <v>2008</v>
      </c>
      <c r="B17" s="12">
        <v>4</v>
      </c>
      <c r="C17" s="12" t="s">
        <v>78</v>
      </c>
      <c r="D17" s="12" t="s">
        <v>151</v>
      </c>
      <c r="E17" s="12" t="str">
        <f t="shared" si="0"/>
        <v>H</v>
      </c>
      <c r="F17" s="12" t="str">
        <f t="shared" si="1"/>
        <v>SECW</v>
      </c>
      <c r="G17" s="14">
        <f>IFERROR(VLOOKUP(C17,'2008'!B:C,2,FALSE),"")</f>
        <v>13.2</v>
      </c>
      <c r="H17" s="15">
        <f t="shared" si="2"/>
        <v>12.407999999999999</v>
      </c>
    </row>
    <row r="18" spans="1:8" x14ac:dyDescent="0.3">
      <c r="A18" s="4">
        <v>2008</v>
      </c>
      <c r="B18" s="12">
        <v>5</v>
      </c>
      <c r="C18" s="12" t="s">
        <v>37</v>
      </c>
      <c r="D18" s="12" t="s">
        <v>136</v>
      </c>
      <c r="E18" s="12" t="str">
        <f t="shared" si="0"/>
        <v>A</v>
      </c>
      <c r="F18" s="12" t="str">
        <f t="shared" si="1"/>
        <v>SECW</v>
      </c>
      <c r="G18" s="14">
        <f>IFERROR(VLOOKUP(C18,'2008'!B:C,2,FALSE),"")</f>
        <v>4.8</v>
      </c>
      <c r="H18" s="15">
        <f t="shared" si="2"/>
        <v>5.0880000000000001</v>
      </c>
    </row>
    <row r="19" spans="1:8" x14ac:dyDescent="0.3">
      <c r="A19" s="4">
        <v>2008</v>
      </c>
      <c r="B19" s="12">
        <v>6</v>
      </c>
      <c r="C19" s="12" t="s">
        <v>4</v>
      </c>
      <c r="D19" s="12" t="s">
        <v>151</v>
      </c>
      <c r="E19" s="12" t="str">
        <f t="shared" si="0"/>
        <v>H</v>
      </c>
      <c r="F19" s="12" t="str">
        <f t="shared" si="1"/>
        <v>SECW</v>
      </c>
      <c r="G19" s="14">
        <f>IFERROR(VLOOKUP(C19,'2008'!B:C,2,FALSE),"")</f>
        <v>9.9</v>
      </c>
      <c r="H19" s="15">
        <f t="shared" si="2"/>
        <v>9.3059999999999992</v>
      </c>
    </row>
    <row r="20" spans="1:8" x14ac:dyDescent="0.3">
      <c r="A20" s="4">
        <v>2008</v>
      </c>
      <c r="B20" s="12">
        <v>7</v>
      </c>
      <c r="C20" s="12" t="s">
        <v>26</v>
      </c>
      <c r="D20" s="12" t="s">
        <v>151</v>
      </c>
      <c r="E20" s="12" t="str">
        <f t="shared" si="0"/>
        <v>H</v>
      </c>
      <c r="F20" s="12" t="str">
        <f t="shared" si="1"/>
        <v>SECE</v>
      </c>
      <c r="G20" s="14">
        <f>IFERROR(VLOOKUP(C20,'2008'!B:C,2,FALSE),"")</f>
        <v>-1.1000000000000001</v>
      </c>
      <c r="H20" s="15">
        <f t="shared" si="2"/>
        <v>-1.1660000000000001</v>
      </c>
    </row>
    <row r="21" spans="1:8" x14ac:dyDescent="0.3">
      <c r="A21" s="4">
        <v>2008</v>
      </c>
      <c r="B21" s="12">
        <v>8</v>
      </c>
      <c r="C21" s="12" t="s">
        <v>12</v>
      </c>
      <c r="D21" s="12" t="s">
        <v>156</v>
      </c>
      <c r="E21" s="12" t="str">
        <f t="shared" si="0"/>
        <v>N</v>
      </c>
      <c r="F21" s="12" t="str">
        <f t="shared" si="1"/>
        <v>SECE</v>
      </c>
      <c r="G21" s="14">
        <f>IFERROR(VLOOKUP(C21,'2008'!B:C,2,FALSE),"")</f>
        <v>10.9</v>
      </c>
      <c r="H21" s="15">
        <f t="shared" si="2"/>
        <v>10.9</v>
      </c>
    </row>
    <row r="22" spans="1:8" x14ac:dyDescent="0.3">
      <c r="A22" s="4">
        <v>2008</v>
      </c>
      <c r="B22" s="12">
        <v>9</v>
      </c>
      <c r="C22" s="12" t="s">
        <v>64</v>
      </c>
      <c r="D22" s="12" t="s">
        <v>155</v>
      </c>
      <c r="E22" s="12" t="str">
        <f t="shared" si="0"/>
        <v>A</v>
      </c>
      <c r="F22" s="12" t="str">
        <f t="shared" si="1"/>
        <v>SECE</v>
      </c>
      <c r="G22" s="14">
        <f>IFERROR(VLOOKUP(C22,'2008'!B:C,2,FALSE),"")</f>
        <v>3.2</v>
      </c>
      <c r="H22" s="15">
        <f t="shared" si="2"/>
        <v>3.3920000000000003</v>
      </c>
    </row>
    <row r="23" spans="1:8" x14ac:dyDescent="0.3">
      <c r="A23" s="4">
        <v>2008</v>
      </c>
      <c r="B23" s="12">
        <v>10</v>
      </c>
      <c r="C23" s="12" t="s">
        <v>34</v>
      </c>
      <c r="D23" s="12" t="s">
        <v>151</v>
      </c>
      <c r="E23" s="12" t="str">
        <f t="shared" si="0"/>
        <v>H</v>
      </c>
      <c r="F23" s="12" t="str">
        <f t="shared" si="1"/>
        <v>SECE</v>
      </c>
      <c r="G23" s="14">
        <f>IFERROR(VLOOKUP(C23,'2008'!B:C,2,FALSE),"")</f>
        <v>8.4</v>
      </c>
      <c r="H23" s="15">
        <f t="shared" si="2"/>
        <v>7.8959999999999999</v>
      </c>
    </row>
    <row r="24" spans="1:8" x14ac:dyDescent="0.3">
      <c r="A24" s="4">
        <v>2008</v>
      </c>
      <c r="B24" s="12">
        <v>11</v>
      </c>
      <c r="C24" s="12" t="s">
        <v>178</v>
      </c>
      <c r="D24" s="12" t="s">
        <v>151</v>
      </c>
      <c r="E24" s="12" t="str">
        <f t="shared" si="0"/>
        <v>H</v>
      </c>
      <c r="F24" s="12" t="str">
        <f t="shared" si="1"/>
        <v>OOC</v>
      </c>
      <c r="G24" s="14">
        <v>-30</v>
      </c>
      <c r="H24" s="15">
        <f t="shared" si="2"/>
        <v>-31.8</v>
      </c>
    </row>
    <row r="25" spans="1:8" x14ac:dyDescent="0.3">
      <c r="A25" s="4">
        <v>2008</v>
      </c>
      <c r="B25" s="12">
        <v>12</v>
      </c>
      <c r="C25" s="12" t="s">
        <v>45</v>
      </c>
      <c r="D25" s="12" t="s">
        <v>179</v>
      </c>
      <c r="E25" s="12" t="s">
        <v>157</v>
      </c>
      <c r="F25" s="12" t="str">
        <f t="shared" si="1"/>
        <v>OOC</v>
      </c>
      <c r="G25" s="14">
        <f>IFERROR(VLOOKUP(C25,'2008'!B:C,2,FALSE),"")</f>
        <v>3</v>
      </c>
      <c r="H25" s="15">
        <f t="shared" si="2"/>
        <v>3.18</v>
      </c>
    </row>
    <row r="26" spans="1:8" ht="15" customHeight="1" x14ac:dyDescent="0.3">
      <c r="A26" s="3">
        <v>2009</v>
      </c>
      <c r="B26" s="7">
        <v>1</v>
      </c>
      <c r="C26" s="16" t="s">
        <v>180</v>
      </c>
      <c r="D26" s="7" t="s">
        <v>151</v>
      </c>
      <c r="E26" s="7" t="str">
        <f>IF(OR(D26="Nashville, TN",D26="Starkville, MS",D26="Oxford, MS",D26="Fayetteville, AR",D26="Knoxville, TN",D26="Tuscaloosa, AL",D26="Auburn, AL",D26="Columbia, SC",D26="Baton Rouge, LA",D26="College Station, TX",D26="Lexington, KY",D26="Columbia, MO",D26="Athens, GA"),"A",IF(D26="Gainesville, FL","H","N"))</f>
        <v>H</v>
      </c>
      <c r="F26" s="7" t="str">
        <f>IF(OR(C26="Alabama",C26="Arkansas",C26="Auburn",C26="LSU",C26="Mississippi State",C26="Ole Miss",C26="Texas A&amp;M"),"SECW",IF(OR(C26="Florida",C26="Georgia",C26="Kentucky",C26="Missouri",C26="South Carolina",C26="Tennessee",C26="Vanderbilt"),"SECE","OOC"))</f>
        <v>OOC</v>
      </c>
      <c r="G26" s="8">
        <v>-30</v>
      </c>
      <c r="H26" s="9">
        <f>IF(G26&gt;=0,IF(E26="H",0.94,IF(E26="A",1.06,1)),IF(E26="H",1.06,IF(E26="A",0.94,1)))*G26</f>
        <v>-31.8</v>
      </c>
    </row>
    <row r="27" spans="1:8" x14ac:dyDescent="0.3">
      <c r="A27" s="3">
        <v>2009</v>
      </c>
      <c r="B27" s="7">
        <v>2</v>
      </c>
      <c r="C27" s="7" t="s">
        <v>61</v>
      </c>
      <c r="D27" s="7" t="s">
        <v>151</v>
      </c>
      <c r="E27" s="7" t="str">
        <f t="shared" si="0"/>
        <v>H</v>
      </c>
      <c r="F27" s="7" t="str">
        <f t="shared" si="1"/>
        <v>OOC</v>
      </c>
      <c r="G27" s="8">
        <f>IFERROR(VLOOKUP(C27,'2009'!B:C,2,FALSE),"")</f>
        <v>5.9</v>
      </c>
      <c r="H27" s="9">
        <f t="shared" si="2"/>
        <v>5.5460000000000003</v>
      </c>
    </row>
    <row r="28" spans="1:8" x14ac:dyDescent="0.3">
      <c r="A28" s="3">
        <v>2009</v>
      </c>
      <c r="B28" s="7">
        <v>3</v>
      </c>
      <c r="C28" s="7" t="s">
        <v>14</v>
      </c>
      <c r="D28" s="7" t="s">
        <v>151</v>
      </c>
      <c r="E28" s="7" t="str">
        <f t="shared" si="0"/>
        <v>H</v>
      </c>
      <c r="F28" s="7" t="str">
        <f t="shared" si="1"/>
        <v>SECE</v>
      </c>
      <c r="G28" s="8">
        <f>IFERROR(VLOOKUP(C28,'2009'!B:C,2,FALSE),"")</f>
        <v>15.2</v>
      </c>
      <c r="H28" s="9">
        <f t="shared" si="2"/>
        <v>14.287999999999998</v>
      </c>
    </row>
    <row r="29" spans="1:8" x14ac:dyDescent="0.3">
      <c r="A29" s="3">
        <v>2009</v>
      </c>
      <c r="B29" s="7">
        <v>4</v>
      </c>
      <c r="C29" s="7" t="s">
        <v>26</v>
      </c>
      <c r="D29" s="7" t="s">
        <v>146</v>
      </c>
      <c r="E29" s="7" t="str">
        <f t="shared" si="0"/>
        <v>A</v>
      </c>
      <c r="F29" s="7" t="str">
        <f t="shared" si="1"/>
        <v>SECE</v>
      </c>
      <c r="G29" s="8">
        <f>IFERROR(VLOOKUP(C29,'2009'!B:C,2,FALSE),"")</f>
        <v>3.3</v>
      </c>
      <c r="H29" s="9">
        <f t="shared" si="2"/>
        <v>3.4979999999999998</v>
      </c>
    </row>
    <row r="30" spans="1:8" x14ac:dyDescent="0.3">
      <c r="A30" s="3">
        <v>2009</v>
      </c>
      <c r="B30" s="7">
        <v>5</v>
      </c>
      <c r="C30" s="7" t="s">
        <v>4</v>
      </c>
      <c r="D30" s="7" t="s">
        <v>134</v>
      </c>
      <c r="E30" s="7" t="str">
        <f t="shared" si="0"/>
        <v>A</v>
      </c>
      <c r="F30" s="7" t="str">
        <f t="shared" si="1"/>
        <v>SECW</v>
      </c>
      <c r="G30" s="8">
        <f>IFERROR(VLOOKUP(C30,'2009'!B:C,2,FALSE),"")</f>
        <v>15.5</v>
      </c>
      <c r="H30" s="9">
        <f t="shared" si="2"/>
        <v>16.43</v>
      </c>
    </row>
    <row r="31" spans="1:8" x14ac:dyDescent="0.3">
      <c r="A31" s="3">
        <v>2009</v>
      </c>
      <c r="B31" s="7">
        <v>6</v>
      </c>
      <c r="C31" s="7" t="s">
        <v>37</v>
      </c>
      <c r="D31" s="7" t="s">
        <v>151</v>
      </c>
      <c r="E31" s="7" t="str">
        <f t="shared" si="0"/>
        <v>H</v>
      </c>
      <c r="F31" s="7" t="str">
        <f t="shared" si="1"/>
        <v>SECW</v>
      </c>
      <c r="G31" s="8">
        <f>IFERROR(VLOOKUP(C31,'2009'!B:C,2,FALSE),"")</f>
        <v>12.7</v>
      </c>
      <c r="H31" s="9">
        <f t="shared" si="2"/>
        <v>11.937999999999999</v>
      </c>
    </row>
    <row r="32" spans="1:8" x14ac:dyDescent="0.3">
      <c r="A32" s="3">
        <v>2009</v>
      </c>
      <c r="B32" s="7">
        <v>7</v>
      </c>
      <c r="C32" s="7" t="s">
        <v>52</v>
      </c>
      <c r="D32" s="7" t="s">
        <v>147</v>
      </c>
      <c r="E32" s="7" t="str">
        <f t="shared" si="0"/>
        <v>A</v>
      </c>
      <c r="F32" s="7" t="str">
        <f t="shared" si="1"/>
        <v>SECW</v>
      </c>
      <c r="G32" s="8">
        <f>IFERROR(VLOOKUP(C32,'2009'!B:C,2,FALSE),"")</f>
        <v>7.1</v>
      </c>
      <c r="H32" s="9">
        <f t="shared" si="2"/>
        <v>7.5259999999999998</v>
      </c>
    </row>
    <row r="33" spans="1:8" x14ac:dyDescent="0.3">
      <c r="A33" s="3">
        <v>2009</v>
      </c>
      <c r="B33" s="7">
        <v>8</v>
      </c>
      <c r="C33" s="7" t="s">
        <v>12</v>
      </c>
      <c r="D33" s="7" t="s">
        <v>156</v>
      </c>
      <c r="E33" s="7" t="str">
        <f t="shared" si="0"/>
        <v>N</v>
      </c>
      <c r="F33" s="7" t="str">
        <f t="shared" si="1"/>
        <v>SECE</v>
      </c>
      <c r="G33" s="8">
        <f>IFERROR(VLOOKUP(C33,'2009'!B:C,2,FALSE),"")</f>
        <v>7.7</v>
      </c>
      <c r="H33" s="9">
        <f t="shared" si="2"/>
        <v>7.7</v>
      </c>
    </row>
    <row r="34" spans="1:8" x14ac:dyDescent="0.3">
      <c r="A34" s="3">
        <v>2009</v>
      </c>
      <c r="B34" s="7">
        <v>9</v>
      </c>
      <c r="C34" s="7" t="s">
        <v>64</v>
      </c>
      <c r="D34" s="7" t="s">
        <v>151</v>
      </c>
      <c r="E34" s="7" t="str">
        <f t="shared" si="0"/>
        <v>H</v>
      </c>
      <c r="F34" s="7" t="str">
        <f t="shared" si="1"/>
        <v>SECE</v>
      </c>
      <c r="G34" s="8">
        <f>IFERROR(VLOOKUP(C34,'2009'!B:C,2,FALSE),"")</f>
        <v>-9.4</v>
      </c>
      <c r="H34" s="9">
        <f t="shared" si="2"/>
        <v>-9.9640000000000004</v>
      </c>
    </row>
    <row r="35" spans="1:8" x14ac:dyDescent="0.3">
      <c r="A35" s="3">
        <v>2009</v>
      </c>
      <c r="B35" s="7">
        <v>10</v>
      </c>
      <c r="C35" s="7" t="s">
        <v>34</v>
      </c>
      <c r="D35" s="7" t="s">
        <v>153</v>
      </c>
      <c r="E35" s="7" t="str">
        <f t="shared" si="0"/>
        <v>A</v>
      </c>
      <c r="F35" s="7" t="str">
        <f t="shared" si="1"/>
        <v>SECE</v>
      </c>
      <c r="G35" s="8">
        <f>IFERROR(VLOOKUP(C35,'2009'!B:C,2,FALSE),"")</f>
        <v>12.9</v>
      </c>
      <c r="H35" s="9">
        <f t="shared" si="2"/>
        <v>13.674000000000001</v>
      </c>
    </row>
    <row r="36" spans="1:8" x14ac:dyDescent="0.3">
      <c r="A36" s="3">
        <v>2009</v>
      </c>
      <c r="B36" s="7">
        <v>11</v>
      </c>
      <c r="C36" s="7" t="s">
        <v>119</v>
      </c>
      <c r="D36" s="7" t="s">
        <v>151</v>
      </c>
      <c r="E36" s="7" t="str">
        <f t="shared" si="0"/>
        <v>H</v>
      </c>
      <c r="F36" s="7" t="str">
        <f t="shared" si="1"/>
        <v>OOC</v>
      </c>
      <c r="G36" s="8">
        <f>IFERROR(VLOOKUP(C36,'2009'!B:C,2,FALSE),"")</f>
        <v>-8.6</v>
      </c>
      <c r="H36" s="9">
        <f t="shared" si="2"/>
        <v>-9.1159999999999997</v>
      </c>
    </row>
    <row r="37" spans="1:8" x14ac:dyDescent="0.3">
      <c r="A37" s="3">
        <v>2009</v>
      </c>
      <c r="B37" s="7">
        <v>12</v>
      </c>
      <c r="C37" s="7" t="s">
        <v>45</v>
      </c>
      <c r="D37" s="7" t="s">
        <v>151</v>
      </c>
      <c r="E37" s="7" t="str">
        <f t="shared" si="0"/>
        <v>H</v>
      </c>
      <c r="F37" s="7" t="str">
        <f t="shared" si="1"/>
        <v>OOC</v>
      </c>
      <c r="G37" s="8">
        <f>IFERROR(VLOOKUP(C37,'2009'!B:C,2,FALSE),"")</f>
        <v>6</v>
      </c>
      <c r="H37" s="9">
        <f t="shared" si="2"/>
        <v>5.64</v>
      </c>
    </row>
    <row r="38" spans="1:8" ht="15" customHeight="1" x14ac:dyDescent="0.3">
      <c r="A38" s="4">
        <v>2010</v>
      </c>
      <c r="B38" s="12">
        <v>1</v>
      </c>
      <c r="C38" s="13" t="s">
        <v>102</v>
      </c>
      <c r="D38" s="12" t="s">
        <v>151</v>
      </c>
      <c r="E38" s="12" t="str">
        <f>IF(OR(D38="Nashville, TN",D38="Starkville, MS",D38="Oxford, MS",D38="Fayetteville, AR",D38="Knoxville, TN",D38="Tuscaloosa, AL",D38="Auburn, AL",D38="Columbia, SC",D38="Baton Rouge, LA",D38="College Station, TX",D38="Lexington, KY",D38="Columbia, MO",D38="Athens, GA"),"A",IF(D38="Gainesville, FL","H","N"))</f>
        <v>H</v>
      </c>
      <c r="F38" s="12" t="str">
        <f>IF(OR(C38="Alabama",C38="Arkansas",C38="Auburn",C38="LSU",C38="Mississippi State",C38="Ole Miss",C38="Texas A&amp;M"),"SECW",IF(OR(C38="Florida",C38="Georgia",C38="Kentucky",C38="Missouri",C38="South Carolina",C38="Tennessee",C38="Vanderbilt"),"SECE","OOC"))</f>
        <v>OOC</v>
      </c>
      <c r="G38" s="14">
        <f>IFERROR(VLOOKUP(C38,'2010'!B:C,2,FALSE),"")</f>
        <v>-8.5</v>
      </c>
      <c r="H38" s="15">
        <f>IF(G38&gt;=0,IF(E38="H",0.94,IF(E38="A",1.06,1)),IF(E38="H",1.06,IF(E38="A",0.94,1)))*G38</f>
        <v>-9.01</v>
      </c>
    </row>
    <row r="39" spans="1:8" x14ac:dyDescent="0.3">
      <c r="A39" s="4">
        <v>2010</v>
      </c>
      <c r="B39" s="12">
        <v>2</v>
      </c>
      <c r="C39" s="12" t="s">
        <v>10</v>
      </c>
      <c r="D39" s="12" t="s">
        <v>151</v>
      </c>
      <c r="E39" s="12" t="str">
        <f t="shared" si="0"/>
        <v>H</v>
      </c>
      <c r="F39" s="12" t="str">
        <f t="shared" si="1"/>
        <v>OOC</v>
      </c>
      <c r="G39" s="14">
        <f>IFERROR(VLOOKUP(C39,'2010'!B:C,2,FALSE),"")</f>
        <v>1.6</v>
      </c>
      <c r="H39" s="15">
        <f t="shared" si="2"/>
        <v>1.504</v>
      </c>
    </row>
    <row r="40" spans="1:8" x14ac:dyDescent="0.3">
      <c r="A40" s="4">
        <v>2010</v>
      </c>
      <c r="B40" s="12">
        <v>3</v>
      </c>
      <c r="C40" s="12" t="s">
        <v>14</v>
      </c>
      <c r="D40" s="12" t="s">
        <v>135</v>
      </c>
      <c r="E40" s="12" t="str">
        <f t="shared" si="0"/>
        <v>A</v>
      </c>
      <c r="F40" s="12" t="str">
        <f t="shared" si="1"/>
        <v>SECE</v>
      </c>
      <c r="G40" s="14">
        <f>IFERROR(VLOOKUP(C40,'2010'!B:C,2,FALSE),"")</f>
        <v>1.5</v>
      </c>
      <c r="H40" s="15">
        <f t="shared" si="2"/>
        <v>1.59</v>
      </c>
    </row>
    <row r="41" spans="1:8" x14ac:dyDescent="0.3">
      <c r="A41" s="4">
        <v>2010</v>
      </c>
      <c r="B41" s="12">
        <v>4</v>
      </c>
      <c r="C41" s="12" t="s">
        <v>26</v>
      </c>
      <c r="D41" s="12" t="s">
        <v>151</v>
      </c>
      <c r="E41" s="12" t="str">
        <f t="shared" si="0"/>
        <v>H</v>
      </c>
      <c r="F41" s="12" t="str">
        <f t="shared" si="1"/>
        <v>SECE</v>
      </c>
      <c r="G41" s="14">
        <f>IFERROR(VLOOKUP(C41,'2010'!B:C,2,FALSE),"")</f>
        <v>0.9</v>
      </c>
      <c r="H41" s="15">
        <f t="shared" si="2"/>
        <v>0.84599999999999997</v>
      </c>
    </row>
    <row r="42" spans="1:8" x14ac:dyDescent="0.3">
      <c r="A42" s="4">
        <v>2010</v>
      </c>
      <c r="B42" s="12">
        <v>5</v>
      </c>
      <c r="C42" s="12" t="s">
        <v>43</v>
      </c>
      <c r="D42" s="12" t="s">
        <v>132</v>
      </c>
      <c r="E42" s="12" t="str">
        <f t="shared" si="0"/>
        <v>A</v>
      </c>
      <c r="F42" s="12" t="str">
        <f t="shared" si="1"/>
        <v>SECW</v>
      </c>
      <c r="G42" s="14">
        <f>IFERROR(VLOOKUP(C42,'2010'!B:C,2,FALSE),"")</f>
        <v>22.9</v>
      </c>
      <c r="H42" s="15">
        <f t="shared" si="2"/>
        <v>24.274000000000001</v>
      </c>
    </row>
    <row r="43" spans="1:8" x14ac:dyDescent="0.3">
      <c r="A43" s="4">
        <v>2010</v>
      </c>
      <c r="B43" s="12">
        <v>6</v>
      </c>
      <c r="C43" s="12" t="s">
        <v>4</v>
      </c>
      <c r="D43" s="12" t="s">
        <v>151</v>
      </c>
      <c r="E43" s="12" t="str">
        <f t="shared" si="0"/>
        <v>H</v>
      </c>
      <c r="F43" s="12" t="str">
        <f t="shared" si="1"/>
        <v>SECW</v>
      </c>
      <c r="G43" s="14">
        <f>IFERROR(VLOOKUP(C43,'2010'!B:C,2,FALSE),"")</f>
        <v>15</v>
      </c>
      <c r="H43" s="15">
        <f t="shared" si="2"/>
        <v>14.1</v>
      </c>
    </row>
    <row r="44" spans="1:8" x14ac:dyDescent="0.3">
      <c r="A44" s="4">
        <v>2010</v>
      </c>
      <c r="B44" s="12">
        <v>7</v>
      </c>
      <c r="C44" s="12" t="s">
        <v>52</v>
      </c>
      <c r="D44" s="12" t="s">
        <v>151</v>
      </c>
      <c r="E44" s="12" t="str">
        <f t="shared" si="0"/>
        <v>H</v>
      </c>
      <c r="F44" s="12" t="str">
        <f t="shared" si="1"/>
        <v>SECW</v>
      </c>
      <c r="G44" s="14">
        <f>IFERROR(VLOOKUP(C44,'2010'!B:C,2,FALSE),"")</f>
        <v>10.5</v>
      </c>
      <c r="H44" s="15">
        <f t="shared" si="2"/>
        <v>9.8699999999999992</v>
      </c>
    </row>
    <row r="45" spans="1:8" x14ac:dyDescent="0.3">
      <c r="A45" s="4">
        <v>2010</v>
      </c>
      <c r="B45" s="12">
        <v>8</v>
      </c>
      <c r="C45" s="12" t="s">
        <v>12</v>
      </c>
      <c r="D45" s="12" t="s">
        <v>156</v>
      </c>
      <c r="E45" s="12" t="str">
        <f t="shared" si="0"/>
        <v>N</v>
      </c>
      <c r="F45" s="12" t="str">
        <f t="shared" si="1"/>
        <v>SECE</v>
      </c>
      <c r="G45" s="14">
        <f>IFERROR(VLOOKUP(C45,'2010'!B:C,2,FALSE),"")</f>
        <v>9.1999999999999993</v>
      </c>
      <c r="H45" s="15">
        <f t="shared" si="2"/>
        <v>9.1999999999999993</v>
      </c>
    </row>
    <row r="46" spans="1:8" x14ac:dyDescent="0.3">
      <c r="A46" s="4">
        <v>2010</v>
      </c>
      <c r="B46" s="12">
        <v>9</v>
      </c>
      <c r="C46" s="12" t="s">
        <v>64</v>
      </c>
      <c r="D46" s="12" t="s">
        <v>155</v>
      </c>
      <c r="E46" s="12" t="str">
        <f t="shared" si="0"/>
        <v>A</v>
      </c>
      <c r="F46" s="12" t="str">
        <f t="shared" si="1"/>
        <v>SECE</v>
      </c>
      <c r="G46" s="14">
        <f>IFERROR(VLOOKUP(C46,'2010'!B:C,2,FALSE),"")</f>
        <v>-8.9</v>
      </c>
      <c r="H46" s="15">
        <f t="shared" si="2"/>
        <v>-8.3659999999999997</v>
      </c>
    </row>
    <row r="47" spans="1:8" x14ac:dyDescent="0.3">
      <c r="A47" s="4">
        <v>2010</v>
      </c>
      <c r="B47" s="12">
        <v>10</v>
      </c>
      <c r="C47" s="12" t="s">
        <v>34</v>
      </c>
      <c r="D47" s="12" t="s">
        <v>151</v>
      </c>
      <c r="E47" s="12" t="str">
        <f t="shared" si="0"/>
        <v>H</v>
      </c>
      <c r="F47" s="12" t="str">
        <f t="shared" si="1"/>
        <v>SECE</v>
      </c>
      <c r="G47" s="14">
        <f>IFERROR(VLOOKUP(C47,'2010'!B:C,2,FALSE),"")</f>
        <v>20</v>
      </c>
      <c r="H47" s="15">
        <f t="shared" si="2"/>
        <v>18.799999999999997</v>
      </c>
    </row>
    <row r="48" spans="1:8" x14ac:dyDescent="0.3">
      <c r="A48" s="4">
        <v>2010</v>
      </c>
      <c r="B48" s="12">
        <v>11</v>
      </c>
      <c r="C48" s="12" t="s">
        <v>181</v>
      </c>
      <c r="D48" s="12" t="s">
        <v>151</v>
      </c>
      <c r="E48" s="12" t="str">
        <f t="shared" si="0"/>
        <v>H</v>
      </c>
      <c r="F48" s="12" t="str">
        <f t="shared" si="1"/>
        <v>OOC</v>
      </c>
      <c r="G48" s="14">
        <v>-30</v>
      </c>
      <c r="H48" s="15">
        <f t="shared" si="2"/>
        <v>-31.8</v>
      </c>
    </row>
    <row r="49" spans="1:8" x14ac:dyDescent="0.3">
      <c r="A49" s="4">
        <v>2010</v>
      </c>
      <c r="B49" s="12">
        <v>12</v>
      </c>
      <c r="C49" s="12" t="s">
        <v>45</v>
      </c>
      <c r="D49" s="12" t="s">
        <v>179</v>
      </c>
      <c r="E49" s="12" t="s">
        <v>157</v>
      </c>
      <c r="F49" s="12" t="str">
        <f t="shared" si="1"/>
        <v>OOC</v>
      </c>
      <c r="G49" s="14">
        <f>IFERROR(VLOOKUP(C49,'2010'!B:C,2,FALSE),"")</f>
        <v>16.8</v>
      </c>
      <c r="H49" s="15">
        <f t="shared" si="2"/>
        <v>17.808000000000003</v>
      </c>
    </row>
    <row r="50" spans="1:8" ht="15" customHeight="1" x14ac:dyDescent="0.3">
      <c r="A50" s="3">
        <v>2011</v>
      </c>
      <c r="B50" s="7">
        <v>1</v>
      </c>
      <c r="C50" s="7" t="s">
        <v>76</v>
      </c>
      <c r="D50" s="7" t="s">
        <v>151</v>
      </c>
      <c r="E50" s="7" t="str">
        <f>IF(OR(D50="Nashville, TN",D50="Starkville, MS",D50="Oxford, MS",D50="Fayetteville, AR",D50="Knoxville, TN",D50="Tuscaloosa, AL",D50="Auburn, AL",D50="Columbia, SC",D50="Baton Rouge, LA",D50="College Station, TX",D50="Lexington, KY",D50="Columbia, MO",D50="Athens, GA"),"A",IF(D50="Gainesville, FL","H","N"))</f>
        <v>H</v>
      </c>
      <c r="F50" s="7" t="str">
        <f>IF(OR(C50="Alabama",C50="Arkansas",C50="Auburn",C50="LSU",C50="Mississippi State",C50="Ole Miss",C50="Texas A&amp;M"),"SECW",IF(OR(C50="Florida",C50="Georgia",C50="Kentucky",C50="Missouri",C50="South Carolina",C50="Tennessee",C50="Vanderbilt"),"SECE","OOC"))</f>
        <v>OOC</v>
      </c>
      <c r="G50" s="8">
        <f>IFERROR(VLOOKUP(C50,'2011'!B:C,2,FALSE),"")</f>
        <v>-22.5</v>
      </c>
      <c r="H50" s="9">
        <f>IF(G50&gt;=0,IF(E50="H",0.94,IF(E50="A",1.06,1)),IF(E50="H",1.06,IF(E50="A",0.94,1)))*G50</f>
        <v>-23.85</v>
      </c>
    </row>
    <row r="51" spans="1:8" x14ac:dyDescent="0.3">
      <c r="A51" s="3">
        <v>2011</v>
      </c>
      <c r="B51" s="7">
        <v>2</v>
      </c>
      <c r="C51" s="7" t="s">
        <v>121</v>
      </c>
      <c r="D51" s="7" t="s">
        <v>151</v>
      </c>
      <c r="E51" s="7" t="str">
        <f t="shared" si="0"/>
        <v>H</v>
      </c>
      <c r="F51" s="7" t="str">
        <f t="shared" si="1"/>
        <v>OOC</v>
      </c>
      <c r="G51" s="8">
        <f>IFERROR(VLOOKUP(C51,'2011'!B:C,2,FALSE),"")</f>
        <v>-18.3</v>
      </c>
      <c r="H51" s="9">
        <f t="shared" si="2"/>
        <v>-19.398000000000003</v>
      </c>
    </row>
    <row r="52" spans="1:8" x14ac:dyDescent="0.3">
      <c r="A52" s="3">
        <v>2011</v>
      </c>
      <c r="B52" s="7">
        <v>3</v>
      </c>
      <c r="C52" s="7" t="s">
        <v>14</v>
      </c>
      <c r="D52" s="7" t="s">
        <v>151</v>
      </c>
      <c r="E52" s="7" t="str">
        <f t="shared" si="0"/>
        <v>H</v>
      </c>
      <c r="F52" s="7" t="str">
        <f t="shared" si="1"/>
        <v>SECE</v>
      </c>
      <c r="G52" s="8">
        <f>IFERROR(VLOOKUP(C52,'2011'!B:C,2,FALSE),"")</f>
        <v>7.2</v>
      </c>
      <c r="H52" s="9">
        <f t="shared" si="2"/>
        <v>6.7679999999999998</v>
      </c>
    </row>
    <row r="53" spans="1:8" x14ac:dyDescent="0.3">
      <c r="A53" s="3">
        <v>2011</v>
      </c>
      <c r="B53" s="7">
        <v>4</v>
      </c>
      <c r="C53" s="7" t="s">
        <v>26</v>
      </c>
      <c r="D53" s="7" t="s">
        <v>146</v>
      </c>
      <c r="E53" s="7" t="str">
        <f t="shared" si="0"/>
        <v>A</v>
      </c>
      <c r="F53" s="7" t="str">
        <f t="shared" si="1"/>
        <v>SECE</v>
      </c>
      <c r="G53" s="8">
        <f>IFERROR(VLOOKUP(C53,'2011'!B:C,2,FALSE),"")</f>
        <v>-6.4</v>
      </c>
      <c r="H53" s="9">
        <f t="shared" si="2"/>
        <v>-6.016</v>
      </c>
    </row>
    <row r="54" spans="1:8" x14ac:dyDescent="0.3">
      <c r="A54" s="3">
        <v>2011</v>
      </c>
      <c r="B54" s="7">
        <v>5</v>
      </c>
      <c r="C54" s="7" t="s">
        <v>43</v>
      </c>
      <c r="D54" s="7" t="s">
        <v>151</v>
      </c>
      <c r="E54" s="7" t="str">
        <f t="shared" si="0"/>
        <v>H</v>
      </c>
      <c r="F54" s="7" t="str">
        <f t="shared" si="1"/>
        <v>SECW</v>
      </c>
      <c r="G54" s="8">
        <f>IFERROR(VLOOKUP(C54,'2011'!B:C,2,FALSE),"")</f>
        <v>27.5</v>
      </c>
      <c r="H54" s="9">
        <f t="shared" si="2"/>
        <v>25.849999999999998</v>
      </c>
    </row>
    <row r="55" spans="1:8" x14ac:dyDescent="0.3">
      <c r="A55" s="3">
        <v>2011</v>
      </c>
      <c r="B55" s="7">
        <v>6</v>
      </c>
      <c r="C55" s="7" t="s">
        <v>4</v>
      </c>
      <c r="D55" s="7" t="s">
        <v>134</v>
      </c>
      <c r="E55" s="7" t="str">
        <f t="shared" si="0"/>
        <v>A</v>
      </c>
      <c r="F55" s="7" t="str">
        <f t="shared" si="1"/>
        <v>SECW</v>
      </c>
      <c r="G55" s="8">
        <f>IFERROR(VLOOKUP(C55,'2011'!B:C,2,FALSE),"")</f>
        <v>28.7</v>
      </c>
      <c r="H55" s="9">
        <f t="shared" si="2"/>
        <v>30.422000000000001</v>
      </c>
    </row>
    <row r="56" spans="1:8" x14ac:dyDescent="0.3">
      <c r="A56" s="3">
        <v>2011</v>
      </c>
      <c r="B56" s="7">
        <v>7</v>
      </c>
      <c r="C56" s="7" t="s">
        <v>21</v>
      </c>
      <c r="D56" s="7" t="s">
        <v>148</v>
      </c>
      <c r="E56" s="7" t="str">
        <f t="shared" si="0"/>
        <v>A</v>
      </c>
      <c r="F56" s="7" t="str">
        <f t="shared" si="1"/>
        <v>SECW</v>
      </c>
      <c r="G56" s="8">
        <f>IFERROR(VLOOKUP(C56,'2011'!B:C,2,FALSE),"")</f>
        <v>4.5999999999999996</v>
      </c>
      <c r="H56" s="9">
        <f t="shared" si="2"/>
        <v>4.8759999999999994</v>
      </c>
    </row>
    <row r="57" spans="1:8" x14ac:dyDescent="0.3">
      <c r="A57" s="3">
        <v>2011</v>
      </c>
      <c r="B57" s="7">
        <v>8</v>
      </c>
      <c r="C57" s="7" t="s">
        <v>12</v>
      </c>
      <c r="D57" s="7" t="s">
        <v>156</v>
      </c>
      <c r="E57" s="7" t="str">
        <f t="shared" si="0"/>
        <v>N</v>
      </c>
      <c r="F57" s="7" t="str">
        <f t="shared" si="1"/>
        <v>SECE</v>
      </c>
      <c r="G57" s="8">
        <f>IFERROR(VLOOKUP(C57,'2011'!B:C,2,FALSE),"")</f>
        <v>15.2</v>
      </c>
      <c r="H57" s="9">
        <f t="shared" si="2"/>
        <v>15.2</v>
      </c>
    </row>
    <row r="58" spans="1:8" x14ac:dyDescent="0.3">
      <c r="A58" s="3">
        <v>2011</v>
      </c>
      <c r="B58" s="7">
        <v>9</v>
      </c>
      <c r="C58" s="7" t="s">
        <v>64</v>
      </c>
      <c r="D58" s="7" t="s">
        <v>151</v>
      </c>
      <c r="E58" s="7" t="str">
        <f t="shared" si="0"/>
        <v>H</v>
      </c>
      <c r="F58" s="7" t="str">
        <f t="shared" si="1"/>
        <v>SECE</v>
      </c>
      <c r="G58" s="8">
        <f>IFERROR(VLOOKUP(C58,'2011'!B:C,2,FALSE),"")</f>
        <v>11.3</v>
      </c>
      <c r="H58" s="9">
        <f t="shared" si="2"/>
        <v>10.622</v>
      </c>
    </row>
    <row r="59" spans="1:8" x14ac:dyDescent="0.3">
      <c r="A59" s="3">
        <v>2011</v>
      </c>
      <c r="B59" s="7">
        <v>10</v>
      </c>
      <c r="C59" s="7" t="s">
        <v>34</v>
      </c>
      <c r="D59" s="7" t="s">
        <v>153</v>
      </c>
      <c r="E59" s="7" t="str">
        <f t="shared" si="0"/>
        <v>A</v>
      </c>
      <c r="F59" s="7" t="str">
        <f t="shared" si="1"/>
        <v>SECE</v>
      </c>
      <c r="G59" s="8">
        <f>IFERROR(VLOOKUP(C59,'2011'!B:C,2,FALSE),"")</f>
        <v>9.8000000000000007</v>
      </c>
      <c r="H59" s="9">
        <f t="shared" si="2"/>
        <v>10.388000000000002</v>
      </c>
    </row>
    <row r="60" spans="1:8" x14ac:dyDescent="0.3">
      <c r="A60" s="3">
        <v>2011</v>
      </c>
      <c r="B60" s="7">
        <v>11</v>
      </c>
      <c r="C60" s="7" t="s">
        <v>174</v>
      </c>
      <c r="D60" s="7" t="s">
        <v>151</v>
      </c>
      <c r="E60" s="7" t="str">
        <f t="shared" si="0"/>
        <v>H</v>
      </c>
      <c r="F60" s="7" t="str">
        <f t="shared" si="1"/>
        <v>OOC</v>
      </c>
      <c r="G60" s="8">
        <v>-30</v>
      </c>
      <c r="H60" s="9">
        <f t="shared" si="2"/>
        <v>-31.8</v>
      </c>
    </row>
    <row r="61" spans="1:8" x14ac:dyDescent="0.3">
      <c r="A61" s="3">
        <v>2011</v>
      </c>
      <c r="B61" s="7">
        <v>12</v>
      </c>
      <c r="C61" s="7" t="s">
        <v>45</v>
      </c>
      <c r="D61" s="7" t="s">
        <v>151</v>
      </c>
      <c r="E61" s="7" t="str">
        <f t="shared" si="0"/>
        <v>H</v>
      </c>
      <c r="F61" s="7" t="str">
        <f t="shared" si="1"/>
        <v>OOC</v>
      </c>
      <c r="G61" s="8">
        <f>IFERROR(VLOOKUP(C61,'2011'!B:C,2,FALSE),"")</f>
        <v>10.9</v>
      </c>
      <c r="H61" s="9">
        <f t="shared" si="2"/>
        <v>10.246</v>
      </c>
    </row>
    <row r="62" spans="1:8" ht="15" customHeight="1" x14ac:dyDescent="0.3">
      <c r="A62" s="4">
        <v>2012</v>
      </c>
      <c r="B62" s="12">
        <v>1</v>
      </c>
      <c r="C62" s="13" t="s">
        <v>95</v>
      </c>
      <c r="D62" s="12" t="s">
        <v>151</v>
      </c>
      <c r="E62" s="12" t="str">
        <f>IF(OR(D62="Nashville, TN",D62="Starkville, MS",D62="Oxford, MS",D62="Fayetteville, AR",D62="Knoxville, TN",D62="Tuscaloosa, AL",D62="Auburn, AL",D62="Columbia, SC",D62="Baton Rouge, LA",D62="College Station, TX",D62="Lexington, KY",D62="Columbia, MO",D62="Athens, GA"),"A",IF(D62="Gainesville, FL","H","N"))</f>
        <v>H</v>
      </c>
      <c r="F62" s="12" t="str">
        <f>IF(OR(C62="Alabama",C62="Arkansas",C62="Auburn",C62="LSU",C62="Mississippi State",C62="Ole Miss",C62="Texas A&amp;M"),"SECW",IF(OR(C62="Florida",C62="Georgia",C62="Kentucky",C62="Missouri",C62="South Carolina",C62="Tennessee",C62="Vanderbilt"),"SECE","OOC"))</f>
        <v>OOC</v>
      </c>
      <c r="G62" s="14">
        <f>IFERROR(VLOOKUP(C62,'2012'!B:C,2,FALSE),"")</f>
        <v>-4</v>
      </c>
      <c r="H62" s="15">
        <f>IF(G62&gt;=0,IF(E62="H",0.94,IF(E62="A",1.06,1)),IF(E62="H",1.06,IF(E62="A",0.94,1)))*G62</f>
        <v>-4.24</v>
      </c>
    </row>
    <row r="63" spans="1:8" x14ac:dyDescent="0.3">
      <c r="A63" s="4">
        <v>2012</v>
      </c>
      <c r="B63" s="12">
        <v>2</v>
      </c>
      <c r="C63" s="12" t="s">
        <v>51</v>
      </c>
      <c r="D63" s="12" t="s">
        <v>145</v>
      </c>
      <c r="E63" s="12" t="str">
        <f t="shared" si="0"/>
        <v>A</v>
      </c>
      <c r="F63" s="12" t="str">
        <f t="shared" si="1"/>
        <v>SECW</v>
      </c>
      <c r="G63" s="14">
        <f>IFERROR(VLOOKUP(C63,'2012'!B:C,2,FALSE),"")</f>
        <v>23</v>
      </c>
      <c r="H63" s="15">
        <f t="shared" si="2"/>
        <v>24.380000000000003</v>
      </c>
    </row>
    <row r="64" spans="1:8" x14ac:dyDescent="0.3">
      <c r="A64" s="4">
        <v>2012</v>
      </c>
      <c r="B64" s="12">
        <v>3</v>
      </c>
      <c r="C64" s="12" t="s">
        <v>14</v>
      </c>
      <c r="D64" s="12" t="s">
        <v>135</v>
      </c>
      <c r="E64" s="12" t="str">
        <f t="shared" si="0"/>
        <v>A</v>
      </c>
      <c r="F64" s="12" t="str">
        <f t="shared" si="1"/>
        <v>SECE</v>
      </c>
      <c r="G64" s="14">
        <f>IFERROR(VLOOKUP(C64,'2012'!B:C,2,FALSE),"")</f>
        <v>7.4</v>
      </c>
      <c r="H64" s="15">
        <f t="shared" si="2"/>
        <v>7.8440000000000012</v>
      </c>
    </row>
    <row r="65" spans="1:8" x14ac:dyDescent="0.3">
      <c r="A65" s="4">
        <v>2012</v>
      </c>
      <c r="B65" s="12">
        <v>4</v>
      </c>
      <c r="C65" s="12" t="s">
        <v>26</v>
      </c>
      <c r="D65" s="12" t="s">
        <v>151</v>
      </c>
      <c r="E65" s="12" t="str">
        <f t="shared" si="0"/>
        <v>H</v>
      </c>
      <c r="F65" s="12" t="str">
        <f t="shared" si="1"/>
        <v>SECE</v>
      </c>
      <c r="G65" s="14">
        <f>IFERROR(VLOOKUP(C65,'2012'!B:C,2,FALSE),"")</f>
        <v>-3.3</v>
      </c>
      <c r="H65" s="15">
        <f t="shared" si="2"/>
        <v>-3.4979999999999998</v>
      </c>
    </row>
    <row r="66" spans="1:8" x14ac:dyDescent="0.3">
      <c r="A66" s="4">
        <v>2012</v>
      </c>
      <c r="B66" s="12">
        <v>5</v>
      </c>
      <c r="C66" s="12" t="s">
        <v>4</v>
      </c>
      <c r="D66" s="12" t="s">
        <v>151</v>
      </c>
      <c r="E66" s="12" t="str">
        <f t="shared" si="0"/>
        <v>H</v>
      </c>
      <c r="F66" s="12" t="str">
        <f t="shared" si="1"/>
        <v>SECW</v>
      </c>
      <c r="G66" s="14">
        <f>IFERROR(VLOOKUP(C66,'2012'!B:C,2,FALSE),"")</f>
        <v>15.4</v>
      </c>
      <c r="H66" s="15">
        <f t="shared" si="2"/>
        <v>14.475999999999999</v>
      </c>
    </row>
    <row r="67" spans="1:8" x14ac:dyDescent="0.3">
      <c r="A67" s="4">
        <v>2012</v>
      </c>
      <c r="B67" s="12">
        <v>6</v>
      </c>
      <c r="C67" s="12" t="s">
        <v>64</v>
      </c>
      <c r="D67" s="12" t="s">
        <v>155</v>
      </c>
      <c r="E67" s="12" t="str">
        <f t="shared" ref="E67:E72" si="14">IF(OR(D67="Nashville, TN",D67="Starkville, MS",D67="Oxford, MS",D67="Fayetteville, AR",D67="Knoxville, TN",D67="Tuscaloosa, AL",D67="Auburn, AL",D67="Columbia, SC",D67="Baton Rouge, LA",D67="College Station, TX",D67="Lexington, KY",D67="Columbia, MO",D67="Athens, GA"),"A",IF(D67="Gainesville, FL","H","N"))</f>
        <v>A</v>
      </c>
      <c r="F67" s="12" t="str">
        <f t="shared" ref="F67:F73" si="15">IF(OR(C67="Alabama",C67="Arkansas",C67="Auburn",C67="LSU",C67="Mississippi State",C67="Ole Miss",C67="Texas A&amp;M"),"SECW",IF(OR(C67="Florida",C67="Georgia",C67="Kentucky",C67="Missouri",C67="South Carolina",C67="Tennessee",C67="Vanderbilt"),"SECE","OOC"))</f>
        <v>SECE</v>
      </c>
      <c r="G67" s="14">
        <f>IFERROR(VLOOKUP(C67,'2012'!B:C,2,FALSE),"")</f>
        <v>3.3</v>
      </c>
      <c r="H67" s="15">
        <f t="shared" ref="H67:H73" si="16">IF(G67&gt;=0,IF(E67="H",0.94,IF(E67="A",1.06,1)),IF(E67="H",1.06,IF(E67="A",0.94,1)))*G67</f>
        <v>3.4979999999999998</v>
      </c>
    </row>
    <row r="68" spans="1:8" x14ac:dyDescent="0.3">
      <c r="A68" s="4">
        <v>2012</v>
      </c>
      <c r="B68" s="12">
        <v>7</v>
      </c>
      <c r="C68" s="12" t="s">
        <v>34</v>
      </c>
      <c r="D68" s="12" t="s">
        <v>151</v>
      </c>
      <c r="E68" s="12" t="str">
        <f t="shared" si="14"/>
        <v>H</v>
      </c>
      <c r="F68" s="12" t="str">
        <f t="shared" si="15"/>
        <v>SECE</v>
      </c>
      <c r="G68" s="14">
        <f>IFERROR(VLOOKUP(C68,'2012'!B:C,2,FALSE),"")</f>
        <v>15.8</v>
      </c>
      <c r="H68" s="15">
        <f t="shared" si="16"/>
        <v>14.852</v>
      </c>
    </row>
    <row r="69" spans="1:8" x14ac:dyDescent="0.3">
      <c r="A69" s="4">
        <v>2012</v>
      </c>
      <c r="B69" s="12">
        <v>8</v>
      </c>
      <c r="C69" s="12" t="s">
        <v>12</v>
      </c>
      <c r="D69" s="12" t="s">
        <v>156</v>
      </c>
      <c r="E69" s="12" t="str">
        <f t="shared" si="14"/>
        <v>N</v>
      </c>
      <c r="F69" s="12" t="str">
        <f t="shared" si="15"/>
        <v>SECE</v>
      </c>
      <c r="G69" s="14">
        <f>IFERROR(VLOOKUP(C69,'2012'!B:C,2,FALSE),"")</f>
        <v>18.5</v>
      </c>
      <c r="H69" s="15">
        <f t="shared" si="16"/>
        <v>18.5</v>
      </c>
    </row>
    <row r="70" spans="1:8" x14ac:dyDescent="0.3">
      <c r="A70" s="4">
        <v>2012</v>
      </c>
      <c r="B70" s="12">
        <v>9</v>
      </c>
      <c r="C70" s="12" t="s">
        <v>11</v>
      </c>
      <c r="D70" s="12" t="s">
        <v>151</v>
      </c>
      <c r="E70" s="12" t="str">
        <f t="shared" si="14"/>
        <v>H</v>
      </c>
      <c r="F70" s="12" t="str">
        <f t="shared" si="15"/>
        <v>SECE</v>
      </c>
      <c r="G70" s="14">
        <f>IFERROR(VLOOKUP(C70,'2012'!B:C,2,FALSE),"")</f>
        <v>7.5</v>
      </c>
      <c r="H70" s="15">
        <f t="shared" si="16"/>
        <v>7.05</v>
      </c>
    </row>
    <row r="71" spans="1:8" x14ac:dyDescent="0.3">
      <c r="A71" s="4">
        <v>2012</v>
      </c>
      <c r="B71" s="12">
        <v>10</v>
      </c>
      <c r="C71" s="12" t="s">
        <v>108</v>
      </c>
      <c r="D71" s="12" t="s">
        <v>151</v>
      </c>
      <c r="E71" s="12" t="str">
        <f t="shared" si="14"/>
        <v>H</v>
      </c>
      <c r="F71" s="12" t="str">
        <f t="shared" si="15"/>
        <v>OOC</v>
      </c>
      <c r="G71" s="14">
        <f>IFERROR(VLOOKUP(C71,'2012'!B:C,2,FALSE),"")</f>
        <v>-1.4</v>
      </c>
      <c r="H71" s="15">
        <f t="shared" si="16"/>
        <v>-1.484</v>
      </c>
    </row>
    <row r="72" spans="1:8" x14ac:dyDescent="0.3">
      <c r="A72" s="4">
        <v>2012</v>
      </c>
      <c r="B72" s="12">
        <v>11</v>
      </c>
      <c r="C72" s="12" t="s">
        <v>166</v>
      </c>
      <c r="D72" s="12" t="s">
        <v>151</v>
      </c>
      <c r="E72" s="12" t="str">
        <f t="shared" si="14"/>
        <v>H</v>
      </c>
      <c r="F72" s="12" t="str">
        <f t="shared" si="15"/>
        <v>OOC</v>
      </c>
      <c r="G72" s="14">
        <v>-30</v>
      </c>
      <c r="H72" s="15">
        <f t="shared" si="16"/>
        <v>-31.8</v>
      </c>
    </row>
    <row r="73" spans="1:8" x14ac:dyDescent="0.3">
      <c r="A73" s="4">
        <v>2012</v>
      </c>
      <c r="B73" s="12">
        <v>12</v>
      </c>
      <c r="C73" s="12" t="s">
        <v>45</v>
      </c>
      <c r="D73" s="12" t="s">
        <v>179</v>
      </c>
      <c r="E73" s="12" t="s">
        <v>157</v>
      </c>
      <c r="F73" s="12" t="str">
        <f t="shared" si="15"/>
        <v>OOC</v>
      </c>
      <c r="G73" s="14">
        <f>IFERROR(VLOOKUP(C73,'2012'!B:C,2,FALSE),"")</f>
        <v>13.8</v>
      </c>
      <c r="H73" s="15">
        <f t="shared" si="16"/>
        <v>14.628000000000002</v>
      </c>
    </row>
    <row r="74" spans="1:8" ht="15" customHeight="1" x14ac:dyDescent="0.3">
      <c r="A74" s="3">
        <v>2013</v>
      </c>
      <c r="B74" s="7">
        <v>1</v>
      </c>
      <c r="C74" s="16" t="s">
        <v>106</v>
      </c>
      <c r="D74" s="7" t="s">
        <v>151</v>
      </c>
      <c r="E74" s="7" t="str">
        <f>IF(OR(D74="Nashville, TN",D74="Starkville, MS",D74="Oxford, MS",D74="Fayetteville, AR",D74="Knoxville, TN",D74="Tuscaloosa, AL",D74="Auburn, AL",D74="Columbia, SC",D74="Baton Rouge, LA",D74="College Station, TX",D74="Lexington, KY",D74="Columbia, MO",D74="Athens, GA"),"A",IF(D74="Gainesville, FL","H","N"))</f>
        <v>H</v>
      </c>
      <c r="F74" s="7" t="str">
        <f>IF(OR(C74="Alabama",C74="Arkansas",C74="Auburn",C74="LSU",C74="Mississippi State",C74="Ole Miss",C74="Texas A&amp;M"),"SECW",IF(OR(C74="Florida",C74="Georgia",C74="Kentucky",C74="Missouri",C74="South Carolina",C74="Tennessee",C74="Vanderbilt"),"SECE","OOC"))</f>
        <v>OOC</v>
      </c>
      <c r="G74" s="8">
        <f>IFERROR(VLOOKUP(C74,'2013'!B:C,2,FALSE),"")</f>
        <v>7.7</v>
      </c>
      <c r="H74" s="9">
        <f>IF(G74&gt;=0,IF(E74="H",0.94,IF(E74="A",1.06,1)),IF(E74="H",1.06,IF(E74="A",0.94,1)))*G74</f>
        <v>7.2379999999999995</v>
      </c>
    </row>
    <row r="75" spans="1:8" x14ac:dyDescent="0.3">
      <c r="A75" s="3">
        <v>2013</v>
      </c>
      <c r="B75" s="7">
        <v>2</v>
      </c>
      <c r="C75" s="7" t="s">
        <v>72</v>
      </c>
      <c r="D75" s="7" t="s">
        <v>182</v>
      </c>
      <c r="E75" s="7" t="s">
        <v>157</v>
      </c>
      <c r="F75" s="7" t="str">
        <f t="shared" ref="F75:F97" si="17">IF(OR(C75="Alabama",C75="Arkansas",C75="Auburn",C75="LSU",C75="Mississippi State",C75="Ole Miss",C75="Texas A&amp;M"),"SECW",IF(OR(C75="Florida",C75="Georgia",C75="Kentucky",C75="Missouri",C75="South Carolina",C75="Tennessee",C75="Vanderbilt"),"SECE","OOC"))</f>
        <v>OOC</v>
      </c>
      <c r="G75" s="8">
        <f>IFERROR(VLOOKUP(C75,'2013'!B:C,2,FALSE),"")</f>
        <v>8.1999999999999993</v>
      </c>
      <c r="H75" s="9">
        <f t="shared" ref="H75:H97" si="18">IF(G75&gt;=0,IF(E75="H",0.94,IF(E75="A",1.06,1)),IF(E75="H",1.06,IF(E75="A",0.94,1)))*G75</f>
        <v>8.6920000000000002</v>
      </c>
    </row>
    <row r="76" spans="1:8" x14ac:dyDescent="0.3">
      <c r="A76" s="3">
        <v>2013</v>
      </c>
      <c r="B76" s="7">
        <v>3</v>
      </c>
      <c r="C76" s="7" t="s">
        <v>14</v>
      </c>
      <c r="D76" s="7" t="s">
        <v>151</v>
      </c>
      <c r="E76" s="7" t="str">
        <f t="shared" ref="E76:E96" si="19">IF(OR(D76="Nashville, TN",D76="Starkville, MS",D76="Oxford, MS",D76="Fayetteville, AR",D76="Knoxville, TN",D76="Tuscaloosa, AL",D76="Auburn, AL",D76="Columbia, SC",D76="Baton Rouge, LA",D76="College Station, TX",D76="Lexington, KY",D76="Columbia, MO",D76="Athens, GA"),"A",IF(D76="Gainesville, FL","H","N"))</f>
        <v>H</v>
      </c>
      <c r="F76" s="7" t="str">
        <f t="shared" si="17"/>
        <v>SECE</v>
      </c>
      <c r="G76" s="8">
        <f>IFERROR(VLOOKUP(C76,'2013'!B:C,2,FALSE),"")</f>
        <v>6.5</v>
      </c>
      <c r="H76" s="9">
        <f t="shared" si="18"/>
        <v>6.1099999999999994</v>
      </c>
    </row>
    <row r="77" spans="1:8" x14ac:dyDescent="0.3">
      <c r="A77" s="3">
        <v>2013</v>
      </c>
      <c r="B77" s="7">
        <v>4</v>
      </c>
      <c r="C77" s="7" t="s">
        <v>26</v>
      </c>
      <c r="D77" s="7" t="s">
        <v>146</v>
      </c>
      <c r="E77" s="7" t="str">
        <f t="shared" si="19"/>
        <v>A</v>
      </c>
      <c r="F77" s="7" t="str">
        <f t="shared" si="17"/>
        <v>SECE</v>
      </c>
      <c r="G77" s="8">
        <f>IFERROR(VLOOKUP(C77,'2013'!B:C,2,FALSE),"")</f>
        <v>-3.4</v>
      </c>
      <c r="H77" s="9">
        <f t="shared" si="18"/>
        <v>-3.1959999999999997</v>
      </c>
    </row>
    <row r="78" spans="1:8" x14ac:dyDescent="0.3">
      <c r="A78" s="3">
        <v>2013</v>
      </c>
      <c r="B78" s="7">
        <v>5</v>
      </c>
      <c r="C78" s="7" t="s">
        <v>37</v>
      </c>
      <c r="D78" s="7" t="s">
        <v>151</v>
      </c>
      <c r="E78" s="7" t="str">
        <f t="shared" si="19"/>
        <v>H</v>
      </c>
      <c r="F78" s="7" t="str">
        <f t="shared" si="17"/>
        <v>SECW</v>
      </c>
      <c r="G78" s="8">
        <f>IFERROR(VLOOKUP(C78,'2013'!B:C,2,FALSE),"")</f>
        <v>0.3</v>
      </c>
      <c r="H78" s="9">
        <f t="shared" si="18"/>
        <v>0.28199999999999997</v>
      </c>
    </row>
    <row r="79" spans="1:8" x14ac:dyDescent="0.3">
      <c r="A79" s="3">
        <v>2013</v>
      </c>
      <c r="B79" s="7">
        <v>6</v>
      </c>
      <c r="C79" s="7" t="s">
        <v>4</v>
      </c>
      <c r="D79" s="7" t="s">
        <v>134</v>
      </c>
      <c r="E79" s="7" t="str">
        <f t="shared" si="19"/>
        <v>A</v>
      </c>
      <c r="F79" s="7" t="str">
        <f t="shared" si="17"/>
        <v>SECW</v>
      </c>
      <c r="G79" s="8">
        <f>IFERROR(VLOOKUP(C79,'2013'!B:C,2,FALSE),"")</f>
        <v>15.9</v>
      </c>
      <c r="H79" s="9">
        <f t="shared" si="18"/>
        <v>16.854000000000003</v>
      </c>
    </row>
    <row r="80" spans="1:8" x14ac:dyDescent="0.3">
      <c r="A80" s="3">
        <v>2013</v>
      </c>
      <c r="B80" s="7">
        <v>7</v>
      </c>
      <c r="C80" s="7" t="s">
        <v>11</v>
      </c>
      <c r="D80" s="7" t="s">
        <v>149</v>
      </c>
      <c r="E80" s="7" t="str">
        <f t="shared" si="19"/>
        <v>A</v>
      </c>
      <c r="F80" s="7" t="str">
        <f t="shared" si="17"/>
        <v>SECE</v>
      </c>
      <c r="G80" s="8">
        <f>IFERROR(VLOOKUP(C80,'2013'!B:C,2,FALSE),"")</f>
        <v>18.7</v>
      </c>
      <c r="H80" s="9">
        <f t="shared" si="18"/>
        <v>19.821999999999999</v>
      </c>
    </row>
    <row r="81" spans="1:8" x14ac:dyDescent="0.3">
      <c r="A81" s="3">
        <v>2013</v>
      </c>
      <c r="B81" s="7">
        <v>8</v>
      </c>
      <c r="C81" s="7" t="s">
        <v>12</v>
      </c>
      <c r="D81" s="7" t="s">
        <v>156</v>
      </c>
      <c r="E81" s="7" t="str">
        <f t="shared" si="19"/>
        <v>N</v>
      </c>
      <c r="F81" s="7" t="str">
        <f t="shared" si="17"/>
        <v>SECE</v>
      </c>
      <c r="G81" s="8">
        <f>IFERROR(VLOOKUP(C81,'2013'!B:C,2,FALSE),"")</f>
        <v>16.399999999999999</v>
      </c>
      <c r="H81" s="9">
        <f t="shared" si="18"/>
        <v>16.399999999999999</v>
      </c>
    </row>
    <row r="82" spans="1:8" x14ac:dyDescent="0.3">
      <c r="A82" s="3">
        <v>2013</v>
      </c>
      <c r="B82" s="7">
        <v>9</v>
      </c>
      <c r="C82" s="7" t="s">
        <v>64</v>
      </c>
      <c r="D82" s="7" t="s">
        <v>151</v>
      </c>
      <c r="E82" s="7" t="str">
        <f t="shared" si="19"/>
        <v>H</v>
      </c>
      <c r="F82" s="7" t="str">
        <f t="shared" si="17"/>
        <v>SECE</v>
      </c>
      <c r="G82" s="8">
        <f>IFERROR(VLOOKUP(C82,'2013'!B:C,2,FALSE),"")</f>
        <v>-0.1</v>
      </c>
      <c r="H82" s="9">
        <f t="shared" si="18"/>
        <v>-0.10600000000000001</v>
      </c>
    </row>
    <row r="83" spans="1:8" x14ac:dyDescent="0.3">
      <c r="A83" s="3">
        <v>2013</v>
      </c>
      <c r="B83" s="7">
        <v>10</v>
      </c>
      <c r="C83" s="7" t="s">
        <v>34</v>
      </c>
      <c r="D83" s="7" t="s">
        <v>153</v>
      </c>
      <c r="E83" s="7" t="str">
        <f t="shared" si="19"/>
        <v>A</v>
      </c>
      <c r="F83" s="7" t="str">
        <f t="shared" si="17"/>
        <v>SECE</v>
      </c>
      <c r="G83" s="8">
        <f>IFERROR(VLOOKUP(C83,'2013'!B:C,2,FALSE),"")</f>
        <v>17.5</v>
      </c>
      <c r="H83" s="9">
        <f t="shared" si="18"/>
        <v>18.55</v>
      </c>
    </row>
    <row r="84" spans="1:8" x14ac:dyDescent="0.3">
      <c r="A84" s="3">
        <v>2013</v>
      </c>
      <c r="B84" s="7">
        <v>11</v>
      </c>
      <c r="C84" s="7" t="s">
        <v>128</v>
      </c>
      <c r="D84" s="7" t="s">
        <v>151</v>
      </c>
      <c r="E84" s="7" t="str">
        <f t="shared" si="19"/>
        <v>H</v>
      </c>
      <c r="F84" s="7" t="str">
        <f t="shared" si="17"/>
        <v>OOC</v>
      </c>
      <c r="G84" s="8">
        <v>-30</v>
      </c>
      <c r="H84" s="9">
        <f t="shared" si="18"/>
        <v>-31.8</v>
      </c>
    </row>
    <row r="85" spans="1:8" x14ac:dyDescent="0.3">
      <c r="A85" s="3">
        <v>2013</v>
      </c>
      <c r="B85" s="7">
        <v>12</v>
      </c>
      <c r="C85" s="7" t="s">
        <v>45</v>
      </c>
      <c r="D85" s="7" t="s">
        <v>151</v>
      </c>
      <c r="E85" s="7" t="str">
        <f t="shared" si="19"/>
        <v>H</v>
      </c>
      <c r="F85" s="7" t="str">
        <f t="shared" si="17"/>
        <v>OOC</v>
      </c>
      <c r="G85" s="8">
        <f>IFERROR(VLOOKUP(C85,'2013'!B:C,2,FALSE),"")</f>
        <v>25.6</v>
      </c>
      <c r="H85" s="9">
        <f t="shared" si="18"/>
        <v>24.064</v>
      </c>
    </row>
    <row r="86" spans="1:8" ht="15" customHeight="1" x14ac:dyDescent="0.3">
      <c r="A86" s="4">
        <v>2014</v>
      </c>
      <c r="B86" s="12">
        <v>1</v>
      </c>
      <c r="C86" s="13" t="s">
        <v>106</v>
      </c>
      <c r="D86" s="12" t="s">
        <v>151</v>
      </c>
      <c r="E86" s="12" t="str">
        <f>IF(OR(D86="Nashville, TN",D86="Starkville, MS",D86="Oxford, MS",D86="Fayetteville, AR",D86="Knoxville, TN",D86="Tuscaloosa, AL",D86="Auburn, AL",D86="Columbia, SC",D86="Baton Rouge, LA",D86="College Station, TX",D86="Lexington, KY",D86="Columbia, MO",D86="Athens, GA"),"A",IF(D86="Gainesville, FL","H","N"))</f>
        <v>H</v>
      </c>
      <c r="F86" s="12" t="str">
        <f>IF(OR(C86="Alabama",C86="Arkansas",C86="Auburn",C86="LSU",C86="Mississippi State",C86="Ole Miss",C86="Texas A&amp;M"),"SECW",IF(OR(C86="Florida",C86="Georgia",C86="Kentucky",C86="Missouri",C86="South Carolina",C86="Tennessee",C86="Vanderbilt"),"SECE","OOC"))</f>
        <v>OOC</v>
      </c>
      <c r="G86" s="14">
        <f>IFERROR(VLOOKUP(C86,'2014'!B:C,2,FALSE),"")</f>
        <v>-0.3</v>
      </c>
      <c r="H86" s="15">
        <f>IF(G86&gt;=0,IF(E86="H",0.94,IF(E86="A",1.06,1)),IF(E86="H",1.06,IF(E86="A",0.94,1)))*G86</f>
        <v>-0.318</v>
      </c>
    </row>
    <row r="87" spans="1:8" x14ac:dyDescent="0.3">
      <c r="A87" s="4">
        <v>2014</v>
      </c>
      <c r="B87" s="12">
        <v>2</v>
      </c>
      <c r="C87" s="12" t="s">
        <v>107</v>
      </c>
      <c r="D87" s="12" t="s">
        <v>151</v>
      </c>
      <c r="E87" s="12" t="str">
        <f t="shared" si="19"/>
        <v>H</v>
      </c>
      <c r="F87" s="12" t="str">
        <f t="shared" si="17"/>
        <v>OOC</v>
      </c>
      <c r="G87" s="14">
        <f>IFERROR(VLOOKUP(C87,'2014'!B:C,2,FALSE),"")</f>
        <v>-24.6</v>
      </c>
      <c r="H87" s="15">
        <f t="shared" si="18"/>
        <v>-26.076000000000004</v>
      </c>
    </row>
    <row r="88" spans="1:8" x14ac:dyDescent="0.3">
      <c r="A88" s="4">
        <v>2014</v>
      </c>
      <c r="B88" s="12">
        <v>3</v>
      </c>
      <c r="C88" s="12" t="s">
        <v>26</v>
      </c>
      <c r="D88" s="12" t="s">
        <v>151</v>
      </c>
      <c r="E88" s="12" t="str">
        <f t="shared" si="19"/>
        <v>H</v>
      </c>
      <c r="F88" s="12" t="str">
        <f t="shared" si="17"/>
        <v>SECE</v>
      </c>
      <c r="G88" s="14">
        <f>IFERROR(VLOOKUP(C88,'2014'!B:C,2,FALSE),"")</f>
        <v>1.5</v>
      </c>
      <c r="H88" s="15">
        <f t="shared" si="18"/>
        <v>1.41</v>
      </c>
    </row>
    <row r="89" spans="1:8" x14ac:dyDescent="0.3">
      <c r="A89" s="4">
        <v>2014</v>
      </c>
      <c r="B89" s="12">
        <v>4</v>
      </c>
      <c r="C89" s="12" t="s">
        <v>43</v>
      </c>
      <c r="D89" s="12" t="s">
        <v>132</v>
      </c>
      <c r="E89" s="12" t="str">
        <f t="shared" si="19"/>
        <v>A</v>
      </c>
      <c r="F89" s="12" t="str">
        <f t="shared" si="17"/>
        <v>SECW</v>
      </c>
      <c r="G89" s="14">
        <f>IFERROR(VLOOKUP(C89,'2014'!B:C,2,FALSE),"")</f>
        <v>28.3</v>
      </c>
      <c r="H89" s="15">
        <f t="shared" si="18"/>
        <v>29.998000000000001</v>
      </c>
    </row>
    <row r="90" spans="1:8" x14ac:dyDescent="0.3">
      <c r="A90" s="4">
        <v>2014</v>
      </c>
      <c r="B90" s="12">
        <v>5</v>
      </c>
      <c r="C90" s="12" t="s">
        <v>14</v>
      </c>
      <c r="D90" s="12" t="s">
        <v>135</v>
      </c>
      <c r="E90" s="12" t="str">
        <f t="shared" si="19"/>
        <v>A</v>
      </c>
      <c r="F90" s="12" t="str">
        <f t="shared" si="17"/>
        <v>SECE</v>
      </c>
      <c r="G90" s="14">
        <f>IFERROR(VLOOKUP(C90,'2014'!B:C,2,FALSE),"")</f>
        <v>14.2</v>
      </c>
      <c r="H90" s="15">
        <f t="shared" si="18"/>
        <v>15.052</v>
      </c>
    </row>
    <row r="91" spans="1:8" x14ac:dyDescent="0.3">
      <c r="A91" s="4">
        <v>2014</v>
      </c>
      <c r="B91" s="12">
        <v>6</v>
      </c>
      <c r="C91" s="12" t="s">
        <v>4</v>
      </c>
      <c r="D91" s="12" t="s">
        <v>151</v>
      </c>
      <c r="E91" s="12" t="str">
        <f t="shared" si="19"/>
        <v>H</v>
      </c>
      <c r="F91" s="12" t="str">
        <f t="shared" si="17"/>
        <v>SECW</v>
      </c>
      <c r="G91" s="14">
        <f>IFERROR(VLOOKUP(C91,'2014'!B:C,2,FALSE),"")</f>
        <v>16.5</v>
      </c>
      <c r="H91" s="15">
        <f t="shared" si="18"/>
        <v>15.51</v>
      </c>
    </row>
    <row r="92" spans="1:8" x14ac:dyDescent="0.3">
      <c r="A92" s="4">
        <v>2014</v>
      </c>
      <c r="B92" s="12">
        <v>7</v>
      </c>
      <c r="C92" s="12" t="s">
        <v>11</v>
      </c>
      <c r="D92" s="12" t="s">
        <v>151</v>
      </c>
      <c r="E92" s="12" t="str">
        <f t="shared" si="19"/>
        <v>H</v>
      </c>
      <c r="F92" s="12" t="str">
        <f t="shared" si="17"/>
        <v>SECE</v>
      </c>
      <c r="G92" s="14">
        <f>IFERROR(VLOOKUP(C92,'2014'!B:C,2,FALSE),"")</f>
        <v>13</v>
      </c>
      <c r="H92" s="15">
        <f t="shared" si="18"/>
        <v>12.219999999999999</v>
      </c>
    </row>
    <row r="93" spans="1:8" x14ac:dyDescent="0.3">
      <c r="A93" s="4">
        <v>2014</v>
      </c>
      <c r="B93" s="12">
        <v>8</v>
      </c>
      <c r="C93" s="12" t="s">
        <v>12</v>
      </c>
      <c r="D93" s="12" t="s">
        <v>154</v>
      </c>
      <c r="E93" s="12" t="str">
        <f t="shared" si="19"/>
        <v>A</v>
      </c>
      <c r="F93" s="12" t="str">
        <f t="shared" si="17"/>
        <v>SECE</v>
      </c>
      <c r="G93" s="14">
        <f>IFERROR(VLOOKUP(C93,'2014'!B:C,2,FALSE),"")</f>
        <v>22.6</v>
      </c>
      <c r="H93" s="15">
        <f t="shared" si="18"/>
        <v>23.956000000000003</v>
      </c>
    </row>
    <row r="94" spans="1:8" x14ac:dyDescent="0.3">
      <c r="A94" s="4">
        <v>2014</v>
      </c>
      <c r="B94" s="12">
        <v>9</v>
      </c>
      <c r="C94" s="12" t="s">
        <v>64</v>
      </c>
      <c r="D94" s="12" t="s">
        <v>155</v>
      </c>
      <c r="E94" s="12" t="str">
        <f t="shared" si="19"/>
        <v>A</v>
      </c>
      <c r="F94" s="12" t="str">
        <f t="shared" si="17"/>
        <v>SECE</v>
      </c>
      <c r="G94" s="14">
        <f>IFERROR(VLOOKUP(C94,'2014'!B:C,2,FALSE),"")</f>
        <v>-10.9</v>
      </c>
      <c r="H94" s="15">
        <f t="shared" si="18"/>
        <v>-10.246</v>
      </c>
    </row>
    <row r="95" spans="1:8" x14ac:dyDescent="0.3">
      <c r="A95" s="4">
        <v>2014</v>
      </c>
      <c r="B95" s="12">
        <v>10</v>
      </c>
      <c r="C95" s="12" t="s">
        <v>34</v>
      </c>
      <c r="D95" s="12" t="s">
        <v>151</v>
      </c>
      <c r="E95" s="12" t="str">
        <f t="shared" si="19"/>
        <v>H</v>
      </c>
      <c r="F95" s="12" t="str">
        <f t="shared" si="17"/>
        <v>SECE</v>
      </c>
      <c r="G95" s="14">
        <f>IFERROR(VLOOKUP(C95,'2014'!B:C,2,FALSE),"")</f>
        <v>7.9</v>
      </c>
      <c r="H95" s="15">
        <f t="shared" si="18"/>
        <v>7.4260000000000002</v>
      </c>
    </row>
    <row r="96" spans="1:8" x14ac:dyDescent="0.3">
      <c r="A96" s="4">
        <v>2014</v>
      </c>
      <c r="B96" s="12">
        <v>11</v>
      </c>
      <c r="C96" s="12" t="s">
        <v>183</v>
      </c>
      <c r="D96" s="12" t="s">
        <v>151</v>
      </c>
      <c r="E96" s="12" t="str">
        <f t="shared" si="19"/>
        <v>H</v>
      </c>
      <c r="F96" s="12" t="str">
        <f t="shared" si="17"/>
        <v>OOC</v>
      </c>
      <c r="G96" s="14">
        <v>-30</v>
      </c>
      <c r="H96" s="15">
        <f t="shared" si="18"/>
        <v>-31.8</v>
      </c>
    </row>
    <row r="97" spans="1:8" x14ac:dyDescent="0.3">
      <c r="A97" s="4">
        <v>2014</v>
      </c>
      <c r="B97" s="12">
        <v>12</v>
      </c>
      <c r="C97" s="12" t="s">
        <v>45</v>
      </c>
      <c r="D97" s="12" t="s">
        <v>179</v>
      </c>
      <c r="E97" s="12" t="s">
        <v>157</v>
      </c>
      <c r="F97" s="12" t="str">
        <f t="shared" si="17"/>
        <v>OOC</v>
      </c>
      <c r="G97" s="14">
        <f>IFERROR(VLOOKUP(C97,'2014'!B:C,2,FALSE),"")</f>
        <v>13.7</v>
      </c>
      <c r="H97" s="15">
        <f t="shared" si="18"/>
        <v>14.522</v>
      </c>
    </row>
  </sheetData>
  <autoFilter ref="A1:H97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workbookViewId="0"/>
  </sheetViews>
  <sheetFormatPr defaultColWidth="9.109375" defaultRowHeight="14.4" x14ac:dyDescent="0.3"/>
  <cols>
    <col min="1" max="1" width="7.6640625" style="2" bestFit="1" customWidth="1"/>
    <col min="2" max="2" width="12" style="7" bestFit="1" customWidth="1"/>
    <col min="3" max="3" width="23.5546875" style="7" bestFit="1" customWidth="1"/>
    <col min="4" max="4" width="15.44140625" style="7" bestFit="1" customWidth="1"/>
    <col min="5" max="5" width="9.5546875" style="7" bestFit="1" customWidth="1"/>
    <col min="6" max="6" width="10" style="7" bestFit="1" customWidth="1"/>
    <col min="7" max="7" width="11.44140625" style="8" bestFit="1" customWidth="1"/>
    <col min="8" max="8" width="12.6640625" style="9" bestFit="1" customWidth="1"/>
    <col min="9" max="9" width="9.109375" style="7"/>
    <col min="10" max="10" width="8.88671875" style="7" bestFit="1" customWidth="1"/>
    <col min="11" max="11" width="7.44140625" style="7" bestFit="1" customWidth="1"/>
    <col min="12" max="12" width="10.5546875" style="7" bestFit="1" customWidth="1"/>
    <col min="13" max="13" width="13.44140625" style="7" bestFit="1" customWidth="1"/>
    <col min="14" max="14" width="6.33203125" style="7" bestFit="1" customWidth="1"/>
    <col min="15" max="15" width="5.5546875" style="7" bestFit="1" customWidth="1"/>
    <col min="16" max="16" width="6.33203125" style="7" bestFit="1" customWidth="1"/>
    <col min="17" max="17" width="5.88671875" style="7" bestFit="1" customWidth="1"/>
    <col min="18" max="16384" width="9.109375" style="7"/>
  </cols>
  <sheetData>
    <row r="1" spans="1:17" x14ac:dyDescent="0.3">
      <c r="A1" s="2" t="s">
        <v>138</v>
      </c>
      <c r="B1" s="2" t="s">
        <v>139</v>
      </c>
      <c r="C1" s="2" t="s">
        <v>140</v>
      </c>
      <c r="D1" s="2" t="s">
        <v>141</v>
      </c>
      <c r="E1" s="2" t="s">
        <v>142</v>
      </c>
      <c r="F1" s="2" t="s">
        <v>143</v>
      </c>
      <c r="G1" s="5" t="s">
        <v>144</v>
      </c>
      <c r="H1" s="6" t="s">
        <v>160</v>
      </c>
      <c r="J1" s="2" t="s">
        <v>242</v>
      </c>
      <c r="K1" s="2" t="s">
        <v>243</v>
      </c>
      <c r="L1" s="2" t="s">
        <v>247</v>
      </c>
      <c r="M1" s="2" t="s">
        <v>248</v>
      </c>
      <c r="N1" s="2" t="s">
        <v>241</v>
      </c>
      <c r="O1" s="2" t="s">
        <v>244</v>
      </c>
      <c r="P1" s="2" t="s">
        <v>245</v>
      </c>
      <c r="Q1" s="2" t="s">
        <v>246</v>
      </c>
    </row>
    <row r="2" spans="1:17" ht="15" customHeight="1" x14ac:dyDescent="0.3">
      <c r="A2" s="3">
        <v>2007</v>
      </c>
      <c r="B2" s="7">
        <v>1</v>
      </c>
      <c r="C2" s="7" t="s">
        <v>27</v>
      </c>
      <c r="D2" s="7" t="s">
        <v>154</v>
      </c>
      <c r="E2" s="7" t="str">
        <f>IF(OR(D2="Nashville, TN",D2="Starkville, MS",D2="Oxford, MS",D2="Fayetteville, AR",D2="Knoxville, TN",D2="Tuscaloosa, AL",D2="Auburn, AL",D2="Columbia, SC",D2="Baton Rouge, LA",D2="College Station, TX",D2="Lexington, KY",D2="Columbia, MO",D2="Gainesville, FL"),"A",IF(D2="Athens, GA","H","N"))</f>
        <v>H</v>
      </c>
      <c r="F2" s="7" t="str">
        <f>IF(OR(C2="Alabama",C2="Arkansas",C2="Auburn",C2="LSU",C2="Mississippi State",C2="Ole Miss",C2="Texas A&amp;M"),"SECW",IF(OR(C2="Florida",C2="Georgia",C2="Kentucky",C2="Missouri",C2="South Carolina",C2="Tennessee",C2="Vanderbilt"),"SECE","OOC"))</f>
        <v>OOC</v>
      </c>
      <c r="G2" s="8">
        <f>IFERROR(VLOOKUP(C2,'2007'!B:C,2,FALSE),"")</f>
        <v>12.6</v>
      </c>
      <c r="H2" s="9">
        <f>IF(G2&gt;=0,IF(E2="H",0.94,IF(E2="A",1.06,1)),IF(E2="H",1.06,IF(E2="A",0.94,1)))*G2</f>
        <v>11.843999999999999</v>
      </c>
      <c r="J2" s="2">
        <v>2007</v>
      </c>
      <c r="K2" s="9">
        <f>SUMIF(A:A,J2,H:H)</f>
        <v>53.268000000000001</v>
      </c>
      <c r="L2" s="9">
        <f>SUMIFS(H:H,A:A,J2,F:F,"SECE")</f>
        <v>62.094000000000008</v>
      </c>
      <c r="M2" s="9">
        <f>SUMIFS(H:H,A:A,J2,F:F,"SECW")</f>
        <v>9</v>
      </c>
      <c r="N2" s="9">
        <f>SUMIFS(H:H,A:A,J2,F:F,"OOC")</f>
        <v>-17.826000000000004</v>
      </c>
      <c r="O2" s="9">
        <f>L2+M2</f>
        <v>71.094000000000008</v>
      </c>
      <c r="P2" s="9">
        <f>SUMIFS(H:H,A:A,J2,E:E,"H")</f>
        <v>5.4979999999999976</v>
      </c>
      <c r="Q2" s="9">
        <f>SUMIFS(H:H,A:A,J2,E:E,"A")+SUMIFS(H:H,A:A,J2,E:E,"N")</f>
        <v>47.77000000000001</v>
      </c>
    </row>
    <row r="3" spans="1:17" x14ac:dyDescent="0.3">
      <c r="A3" s="3">
        <v>2007</v>
      </c>
      <c r="B3" s="7">
        <v>2</v>
      </c>
      <c r="C3" s="7" t="s">
        <v>34</v>
      </c>
      <c r="D3" s="7" t="s">
        <v>154</v>
      </c>
      <c r="E3" s="7" t="str">
        <f t="shared" ref="E3:E66" si="0">IF(OR(D3="Nashville, TN",D3="Starkville, MS",D3="Oxford, MS",D3="Fayetteville, AR",D3="Knoxville, TN",D3="Tuscaloosa, AL",D3="Auburn, AL",D3="Columbia, SC",D3="Baton Rouge, LA",D3="College Station, TX",D3="Lexington, KY",D3="Columbia, MO",D3="Gainesville, FL"),"A",IF(D3="Athens, GA","H","N"))</f>
        <v>H</v>
      </c>
      <c r="F3" s="7" t="str">
        <f t="shared" ref="F3:F66" si="1">IF(OR(C3="Alabama",C3="Arkansas",C3="Auburn",C3="LSU",C3="Mississippi State",C3="Ole Miss",C3="Texas A&amp;M"),"SECW",IF(OR(C3="Florida",C3="Georgia",C3="Kentucky",C3="Missouri",C3="South Carolina",C3="Tennessee",C3="Vanderbilt"),"SECE","OOC"))</f>
        <v>SECE</v>
      </c>
      <c r="G3" s="8">
        <f>IFERROR(VLOOKUP(C3,'2007'!B:C,2,FALSE),"")</f>
        <v>9.6</v>
      </c>
      <c r="H3" s="9">
        <f t="shared" ref="H3:H66" si="2">IF(G3&gt;=0,IF(E3="H",0.94,IF(E3="A",1.06,1)),IF(E3="H",1.06,IF(E3="A",0.94,1)))*G3</f>
        <v>9.0239999999999991</v>
      </c>
      <c r="J3" s="2">
        <v>2008</v>
      </c>
      <c r="K3" s="9">
        <f t="shared" ref="K3:K9" si="3">SUMIF(A:A,J3,H:H)</f>
        <v>40.720000000000006</v>
      </c>
      <c r="L3" s="9">
        <f t="shared" ref="L3:L9" si="4">SUMIFS(H:H,A:A,J3,F:F,"SECE")</f>
        <v>46.93</v>
      </c>
      <c r="M3" s="9">
        <f t="shared" ref="M3:M9" si="5">SUMIFS(H:H,A:A,J3,F:F,"SECW")</f>
        <v>27.602</v>
      </c>
      <c r="N3" s="9">
        <f t="shared" ref="N3:N9" si="6">SUMIFS(H:H,A:A,J3,F:F,"OOC")</f>
        <v>-33.812000000000005</v>
      </c>
      <c r="O3" s="9">
        <f t="shared" ref="O3:O9" si="7">L3+M3</f>
        <v>74.531999999999996</v>
      </c>
      <c r="P3" s="9">
        <f t="shared" ref="P3:P9" si="8">SUMIFS(H:H,A:A,J3,E:E,"H")</f>
        <v>-2.604000000000001</v>
      </c>
      <c r="Q3" s="9">
        <f t="shared" ref="Q3:Q9" si="9">SUMIFS(H:H,A:A,J3,E:E,"A")+SUMIFS(H:H,A:A,J3,E:E,"N")</f>
        <v>43.324000000000005</v>
      </c>
    </row>
    <row r="4" spans="1:17" x14ac:dyDescent="0.3">
      <c r="A4" s="3">
        <v>2007</v>
      </c>
      <c r="B4" s="7">
        <v>3</v>
      </c>
      <c r="C4" s="7" t="s">
        <v>133</v>
      </c>
      <c r="D4" s="7" t="s">
        <v>154</v>
      </c>
      <c r="E4" s="7" t="str">
        <f t="shared" si="0"/>
        <v>H</v>
      </c>
      <c r="F4" s="7" t="str">
        <f t="shared" si="1"/>
        <v>OOC</v>
      </c>
      <c r="G4" s="8">
        <v>-30</v>
      </c>
      <c r="H4" s="9">
        <f t="shared" si="2"/>
        <v>-31.8</v>
      </c>
      <c r="J4" s="2">
        <v>2009</v>
      </c>
      <c r="K4" s="9">
        <f t="shared" si="3"/>
        <v>69.25</v>
      </c>
      <c r="L4" s="9">
        <f t="shared" si="4"/>
        <v>47.503999999999998</v>
      </c>
      <c r="M4" s="9">
        <f t="shared" si="5"/>
        <v>36.585999999999999</v>
      </c>
      <c r="N4" s="9">
        <f t="shared" si="6"/>
        <v>-14.840000000000002</v>
      </c>
      <c r="O4" s="9">
        <f t="shared" si="7"/>
        <v>84.09</v>
      </c>
      <c r="P4" s="9">
        <f t="shared" si="8"/>
        <v>4.9619999999999962</v>
      </c>
      <c r="Q4" s="9">
        <f t="shared" si="9"/>
        <v>64.288000000000011</v>
      </c>
    </row>
    <row r="5" spans="1:17" x14ac:dyDescent="0.3">
      <c r="A5" s="3">
        <v>2007</v>
      </c>
      <c r="B5" s="7">
        <v>4</v>
      </c>
      <c r="C5" s="7" t="s">
        <v>43</v>
      </c>
      <c r="D5" s="7" t="s">
        <v>132</v>
      </c>
      <c r="E5" s="7" t="str">
        <f t="shared" si="0"/>
        <v>A</v>
      </c>
      <c r="F5" s="7" t="str">
        <f t="shared" si="1"/>
        <v>SECW</v>
      </c>
      <c r="G5" s="8">
        <f>IFERROR(VLOOKUP(C5,'2007'!B:C,2,FALSE),"")</f>
        <v>3.1</v>
      </c>
      <c r="H5" s="9">
        <f t="shared" si="2"/>
        <v>3.2860000000000005</v>
      </c>
      <c r="J5" s="2">
        <v>2010</v>
      </c>
      <c r="K5" s="9">
        <f t="shared" si="3"/>
        <v>28.631999999999998</v>
      </c>
      <c r="L5" s="9">
        <f t="shared" si="4"/>
        <v>24.53</v>
      </c>
      <c r="M5" s="9">
        <f t="shared" si="5"/>
        <v>55.075999999999993</v>
      </c>
      <c r="N5" s="9">
        <f t="shared" si="6"/>
        <v>-50.973999999999997</v>
      </c>
      <c r="O5" s="9">
        <f t="shared" si="7"/>
        <v>79.605999999999995</v>
      </c>
      <c r="P5" s="9">
        <f t="shared" si="8"/>
        <v>-40.292000000000002</v>
      </c>
      <c r="Q5" s="9">
        <f t="shared" si="9"/>
        <v>68.924000000000007</v>
      </c>
    </row>
    <row r="6" spans="1:17" x14ac:dyDescent="0.3">
      <c r="A6" s="3">
        <v>2007</v>
      </c>
      <c r="B6" s="7">
        <v>5</v>
      </c>
      <c r="C6" s="7" t="s">
        <v>78</v>
      </c>
      <c r="D6" s="7" t="s">
        <v>154</v>
      </c>
      <c r="E6" s="7" t="str">
        <f t="shared" si="0"/>
        <v>H</v>
      </c>
      <c r="F6" s="7" t="str">
        <f t="shared" si="1"/>
        <v>SECW</v>
      </c>
      <c r="G6" s="8">
        <f>IFERROR(VLOOKUP(C6,'2007'!B:C,2,FALSE),"")</f>
        <v>-3.3</v>
      </c>
      <c r="H6" s="9">
        <f t="shared" si="2"/>
        <v>-3.4979999999999998</v>
      </c>
      <c r="J6" s="2">
        <v>2011</v>
      </c>
      <c r="K6" s="9">
        <f t="shared" si="3"/>
        <v>11.406000000000001</v>
      </c>
      <c r="L6" s="9">
        <f t="shared" si="4"/>
        <v>28.438000000000002</v>
      </c>
      <c r="M6" s="9">
        <f t="shared" si="5"/>
        <v>4.6999999999999993</v>
      </c>
      <c r="N6" s="9">
        <f t="shared" si="6"/>
        <v>-21.731999999999999</v>
      </c>
      <c r="O6" s="9">
        <f t="shared" si="7"/>
        <v>33.138000000000005</v>
      </c>
      <c r="P6" s="9">
        <f t="shared" si="8"/>
        <v>-35.724000000000004</v>
      </c>
      <c r="Q6" s="9">
        <f t="shared" si="9"/>
        <v>47.13</v>
      </c>
    </row>
    <row r="7" spans="1:17" x14ac:dyDescent="0.3">
      <c r="A7" s="3">
        <v>2007</v>
      </c>
      <c r="B7" s="7">
        <v>6</v>
      </c>
      <c r="C7" s="7" t="s">
        <v>14</v>
      </c>
      <c r="D7" s="7" t="s">
        <v>135</v>
      </c>
      <c r="E7" s="7" t="str">
        <f t="shared" si="0"/>
        <v>A</v>
      </c>
      <c r="F7" s="7" t="str">
        <f t="shared" si="1"/>
        <v>SECE</v>
      </c>
      <c r="G7" s="8">
        <f>IFERROR(VLOOKUP(C7,'2007'!B:C,2,FALSE),"")</f>
        <v>16.600000000000001</v>
      </c>
      <c r="H7" s="9">
        <f t="shared" si="2"/>
        <v>17.596000000000004</v>
      </c>
      <c r="J7" s="2">
        <v>2012</v>
      </c>
      <c r="K7" s="9">
        <f t="shared" si="3"/>
        <v>22.111999999999995</v>
      </c>
      <c r="L7" s="9">
        <f t="shared" si="4"/>
        <v>54.054000000000002</v>
      </c>
      <c r="M7" s="9">
        <f t="shared" si="5"/>
        <v>9.8699999999999974</v>
      </c>
      <c r="N7" s="9">
        <f t="shared" si="6"/>
        <v>-41.811999999999998</v>
      </c>
      <c r="O7" s="9">
        <f t="shared" si="7"/>
        <v>63.923999999999999</v>
      </c>
      <c r="P7" s="9">
        <f t="shared" si="8"/>
        <v>-19.440000000000008</v>
      </c>
      <c r="Q7" s="9">
        <f t="shared" si="9"/>
        <v>41.552</v>
      </c>
    </row>
    <row r="8" spans="1:17" x14ac:dyDescent="0.3">
      <c r="A8" s="3">
        <v>2007</v>
      </c>
      <c r="B8" s="7">
        <v>7</v>
      </c>
      <c r="C8" s="7" t="s">
        <v>64</v>
      </c>
      <c r="D8" s="7" t="s">
        <v>155</v>
      </c>
      <c r="E8" s="7" t="str">
        <f t="shared" si="0"/>
        <v>A</v>
      </c>
      <c r="F8" s="7" t="str">
        <f t="shared" si="1"/>
        <v>SECE</v>
      </c>
      <c r="G8" s="8">
        <f>IFERROR(VLOOKUP(C8,'2007'!B:C,2,FALSE),"")</f>
        <v>3.5</v>
      </c>
      <c r="H8" s="9">
        <f t="shared" si="2"/>
        <v>3.71</v>
      </c>
      <c r="J8" s="2">
        <v>2013</v>
      </c>
      <c r="K8" s="9">
        <f t="shared" si="3"/>
        <v>82.518000000000001</v>
      </c>
      <c r="L8" s="9">
        <f t="shared" si="4"/>
        <v>46.92</v>
      </c>
      <c r="M8" s="9">
        <f t="shared" si="5"/>
        <v>36.57</v>
      </c>
      <c r="N8" s="9">
        <f t="shared" si="6"/>
        <v>-0.97200000000000308</v>
      </c>
      <c r="O8" s="9">
        <f t="shared" si="7"/>
        <v>83.490000000000009</v>
      </c>
      <c r="P8" s="9">
        <f t="shared" si="8"/>
        <v>21.183999999999994</v>
      </c>
      <c r="Q8" s="9">
        <f t="shared" si="9"/>
        <v>61.334000000000003</v>
      </c>
    </row>
    <row r="9" spans="1:17" x14ac:dyDescent="0.3">
      <c r="A9" s="3">
        <v>2007</v>
      </c>
      <c r="B9" s="7">
        <v>8</v>
      </c>
      <c r="C9" s="7" t="s">
        <v>5</v>
      </c>
      <c r="D9" s="7" t="s">
        <v>156</v>
      </c>
      <c r="E9" s="7" t="str">
        <f t="shared" si="0"/>
        <v>N</v>
      </c>
      <c r="F9" s="7" t="str">
        <f t="shared" si="1"/>
        <v>SECE</v>
      </c>
      <c r="G9" s="8">
        <f>IFERROR(VLOOKUP(C9,'2007'!B:C,2,FALSE),"")</f>
        <v>21.8</v>
      </c>
      <c r="H9" s="9">
        <f t="shared" si="2"/>
        <v>21.8</v>
      </c>
      <c r="J9" s="2">
        <v>2014</v>
      </c>
      <c r="K9" s="9">
        <f t="shared" si="3"/>
        <v>64.274000000000001</v>
      </c>
      <c r="L9" s="9">
        <f t="shared" si="4"/>
        <v>36.442000000000007</v>
      </c>
      <c r="M9" s="9">
        <f t="shared" si="5"/>
        <v>46.67</v>
      </c>
      <c r="N9" s="9">
        <f t="shared" si="6"/>
        <v>-18.838000000000005</v>
      </c>
      <c r="O9" s="9">
        <f t="shared" si="7"/>
        <v>83.112000000000009</v>
      </c>
      <c r="P9" s="9">
        <f t="shared" si="8"/>
        <v>16.043999999999993</v>
      </c>
      <c r="Q9" s="9">
        <f t="shared" si="9"/>
        <v>48.230000000000011</v>
      </c>
    </row>
    <row r="10" spans="1:17" x14ac:dyDescent="0.3">
      <c r="A10" s="3">
        <v>2007</v>
      </c>
      <c r="B10" s="7">
        <v>9</v>
      </c>
      <c r="C10" s="7" t="s">
        <v>61</v>
      </c>
      <c r="D10" s="7" t="s">
        <v>154</v>
      </c>
      <c r="E10" s="7" t="str">
        <f t="shared" si="0"/>
        <v>H</v>
      </c>
      <c r="F10" s="7" t="str">
        <f t="shared" si="1"/>
        <v>OOC</v>
      </c>
      <c r="G10" s="8">
        <f>IFERROR(VLOOKUP(C10,'2007'!B:C,2,FALSE),"")</f>
        <v>0.8</v>
      </c>
      <c r="H10" s="9">
        <f t="shared" si="2"/>
        <v>0.752</v>
      </c>
      <c r="J10" s="10"/>
      <c r="K10" s="11"/>
      <c r="L10" s="11"/>
      <c r="M10" s="11"/>
      <c r="N10" s="11"/>
      <c r="O10" s="11"/>
      <c r="P10" s="11"/>
      <c r="Q10" s="11"/>
    </row>
    <row r="11" spans="1:17" x14ac:dyDescent="0.3">
      <c r="A11" s="3">
        <v>2007</v>
      </c>
      <c r="B11" s="7">
        <v>10</v>
      </c>
      <c r="C11" s="7" t="s">
        <v>21</v>
      </c>
      <c r="D11" s="7" t="s">
        <v>154</v>
      </c>
      <c r="E11" s="7" t="str">
        <f t="shared" si="0"/>
        <v>H</v>
      </c>
      <c r="F11" s="7" t="str">
        <f t="shared" si="1"/>
        <v>SECW</v>
      </c>
      <c r="G11" s="8">
        <f>IFERROR(VLOOKUP(C11,'2007'!B:C,2,FALSE),"")</f>
        <v>9.8000000000000007</v>
      </c>
      <c r="H11" s="9">
        <f t="shared" si="2"/>
        <v>9.2119999999999997</v>
      </c>
      <c r="J11" s="2" t="s">
        <v>249</v>
      </c>
      <c r="K11" s="9">
        <f>MIN(K2:K9)</f>
        <v>11.406000000000001</v>
      </c>
      <c r="L11" s="9">
        <f t="shared" ref="L11:Q11" si="10">MIN(L2:L9)</f>
        <v>24.53</v>
      </c>
      <c r="M11" s="9">
        <f t="shared" si="10"/>
        <v>4.6999999999999993</v>
      </c>
      <c r="N11" s="9">
        <f t="shared" si="10"/>
        <v>-50.973999999999997</v>
      </c>
      <c r="O11" s="9">
        <f t="shared" si="10"/>
        <v>33.138000000000005</v>
      </c>
      <c r="P11" s="9">
        <f t="shared" si="10"/>
        <v>-40.292000000000002</v>
      </c>
      <c r="Q11" s="9">
        <f t="shared" si="10"/>
        <v>41.552</v>
      </c>
    </row>
    <row r="12" spans="1:17" x14ac:dyDescent="0.3">
      <c r="A12" s="3">
        <v>2007</v>
      </c>
      <c r="B12" s="7">
        <v>11</v>
      </c>
      <c r="C12" s="7" t="s">
        <v>26</v>
      </c>
      <c r="D12" s="7" t="s">
        <v>154</v>
      </c>
      <c r="E12" s="7" t="str">
        <f t="shared" si="0"/>
        <v>H</v>
      </c>
      <c r="F12" s="7" t="str">
        <f t="shared" si="1"/>
        <v>SECE</v>
      </c>
      <c r="G12" s="8">
        <f>IFERROR(VLOOKUP(C12,'2007'!B:C,2,FALSE),"")</f>
        <v>10.6</v>
      </c>
      <c r="H12" s="9">
        <f t="shared" si="2"/>
        <v>9.9639999999999986</v>
      </c>
      <c r="J12" s="2" t="s">
        <v>250</v>
      </c>
      <c r="K12" s="9">
        <f>MAX(K2:K9)</f>
        <v>82.518000000000001</v>
      </c>
      <c r="L12" s="9">
        <f t="shared" ref="L12:Q12" si="11">MAX(L2:L9)</f>
        <v>62.094000000000008</v>
      </c>
      <c r="M12" s="9">
        <f t="shared" si="11"/>
        <v>55.075999999999993</v>
      </c>
      <c r="N12" s="9">
        <f t="shared" si="11"/>
        <v>-0.97200000000000308</v>
      </c>
      <c r="O12" s="9">
        <f t="shared" si="11"/>
        <v>84.09</v>
      </c>
      <c r="P12" s="9">
        <f t="shared" si="11"/>
        <v>21.183999999999994</v>
      </c>
      <c r="Q12" s="9">
        <f t="shared" si="11"/>
        <v>68.924000000000007</v>
      </c>
    </row>
    <row r="13" spans="1:17" x14ac:dyDescent="0.3">
      <c r="A13" s="3">
        <v>2007</v>
      </c>
      <c r="B13" s="7">
        <v>12</v>
      </c>
      <c r="C13" s="7" t="s">
        <v>59</v>
      </c>
      <c r="D13" s="7" t="s">
        <v>131</v>
      </c>
      <c r="E13" s="7" t="s">
        <v>157</v>
      </c>
      <c r="F13" s="7" t="str">
        <f t="shared" si="1"/>
        <v>OOC</v>
      </c>
      <c r="G13" s="8">
        <f>IFERROR(VLOOKUP(C13,'2007'!B:C,2,FALSE),"")</f>
        <v>1.3</v>
      </c>
      <c r="H13" s="9">
        <f t="shared" si="2"/>
        <v>1.3780000000000001</v>
      </c>
      <c r="J13" s="2" t="s">
        <v>251</v>
      </c>
      <c r="K13" s="9">
        <f>AVERAGE(K2:K9)</f>
        <v>46.522500000000001</v>
      </c>
      <c r="L13" s="9">
        <f t="shared" ref="L13:Q13" si="12">AVERAGE(L2:L9)</f>
        <v>43.363999999999997</v>
      </c>
      <c r="M13" s="9">
        <f t="shared" si="12"/>
        <v>28.259250000000002</v>
      </c>
      <c r="N13" s="9">
        <f t="shared" si="12"/>
        <v>-25.100749999999998</v>
      </c>
      <c r="O13" s="9">
        <f t="shared" si="12"/>
        <v>71.623249999999999</v>
      </c>
      <c r="P13" s="9">
        <f t="shared" si="12"/>
        <v>-6.2965000000000035</v>
      </c>
      <c r="Q13" s="9">
        <f t="shared" si="12"/>
        <v>52.81900000000001</v>
      </c>
    </row>
    <row r="14" spans="1:17" ht="15" customHeight="1" x14ac:dyDescent="0.3">
      <c r="A14" s="4">
        <v>2008</v>
      </c>
      <c r="B14" s="12">
        <v>1</v>
      </c>
      <c r="C14" s="13" t="s">
        <v>128</v>
      </c>
      <c r="D14" s="12" t="s">
        <v>154</v>
      </c>
      <c r="E14" s="12" t="str">
        <f>IF(OR(D14="Nashville, TN",D14="Starkville, MS",D14="Oxford, MS",D14="Fayetteville, AR",D14="Knoxville, TN",D14="Tuscaloosa, AL",D14="Auburn, AL",D14="Columbia, SC",D14="Baton Rouge, LA",D14="College Station, TX",D14="Lexington, KY",D14="Columbia, MO",D14="Gainesville, FL"),"A",IF(D14="Athens, GA","H","N"))</f>
        <v>H</v>
      </c>
      <c r="F14" s="12" t="str">
        <f>IF(OR(C14="Alabama",C14="Arkansas",C14="Auburn",C14="LSU",C14="Mississippi State",C14="Ole Miss",C14="Texas A&amp;M"),"SECW",IF(OR(C14="Florida",C14="Georgia",C14="Kentucky",C14="Missouri",C14="South Carolina",C14="Tennessee",C14="Vanderbilt"),"SECE","OOC"))</f>
        <v>OOC</v>
      </c>
      <c r="G14" s="14">
        <v>-30</v>
      </c>
      <c r="H14" s="15">
        <f>IF(G14&gt;=0,IF(E14="H",0.94,IF(E14="A",1.06,1)),IF(E14="H",1.06,IF(E14="A",0.94,1)))*G14</f>
        <v>-31.8</v>
      </c>
      <c r="J14" s="2" t="s">
        <v>252</v>
      </c>
      <c r="K14" s="9">
        <f>_xlfn.STDEV.S(K2:K9)</f>
        <v>24.944546721535293</v>
      </c>
      <c r="L14" s="9">
        <f t="shared" ref="L14:Q14" si="13">_xlfn.STDEV.S(L2:L9)</f>
        <v>12.722360562635949</v>
      </c>
      <c r="M14" s="9">
        <f t="shared" si="13"/>
        <v>18.750430819812422</v>
      </c>
      <c r="N14" s="9">
        <f t="shared" si="13"/>
        <v>16.104785834829173</v>
      </c>
      <c r="O14" s="9">
        <f t="shared" si="13"/>
        <v>17.075835622723901</v>
      </c>
      <c r="P14" s="9">
        <f t="shared" si="13"/>
        <v>23.078121358303225</v>
      </c>
      <c r="Q14" s="9">
        <f t="shared" si="13"/>
        <v>10.415857196738855</v>
      </c>
    </row>
    <row r="15" spans="1:17" x14ac:dyDescent="0.3">
      <c r="A15" s="4">
        <v>2008</v>
      </c>
      <c r="B15" s="12">
        <v>2</v>
      </c>
      <c r="C15" s="12" t="s">
        <v>77</v>
      </c>
      <c r="D15" s="12" t="s">
        <v>154</v>
      </c>
      <c r="E15" s="12" t="str">
        <f t="shared" si="0"/>
        <v>H</v>
      </c>
      <c r="F15" s="12" t="str">
        <f t="shared" si="1"/>
        <v>OOC</v>
      </c>
      <c r="G15" s="14">
        <f>IFERROR(VLOOKUP(C15,'2008'!B:C,2,FALSE),"")</f>
        <v>-5.8</v>
      </c>
      <c r="H15" s="15">
        <f t="shared" si="2"/>
        <v>-6.1479999999999997</v>
      </c>
    </row>
    <row r="16" spans="1:17" x14ac:dyDescent="0.3">
      <c r="A16" s="4">
        <v>2008</v>
      </c>
      <c r="B16" s="12">
        <v>3</v>
      </c>
      <c r="C16" s="12" t="s">
        <v>34</v>
      </c>
      <c r="D16" s="12" t="s">
        <v>153</v>
      </c>
      <c r="E16" s="12" t="str">
        <f t="shared" si="0"/>
        <v>A</v>
      </c>
      <c r="F16" s="12" t="str">
        <f t="shared" si="1"/>
        <v>SECE</v>
      </c>
      <c r="G16" s="14">
        <f>IFERROR(VLOOKUP(C16,'2008'!B:C,2,FALSE),"")</f>
        <v>8.4</v>
      </c>
      <c r="H16" s="15">
        <f t="shared" si="2"/>
        <v>8.9040000000000017</v>
      </c>
    </row>
    <row r="17" spans="1:8" x14ac:dyDescent="0.3">
      <c r="A17" s="4">
        <v>2008</v>
      </c>
      <c r="B17" s="12">
        <v>4</v>
      </c>
      <c r="C17" s="12" t="s">
        <v>31</v>
      </c>
      <c r="D17" s="12" t="s">
        <v>184</v>
      </c>
      <c r="E17" s="12" t="s">
        <v>157</v>
      </c>
      <c r="F17" s="12" t="str">
        <f t="shared" si="1"/>
        <v>OOC</v>
      </c>
      <c r="G17" s="14">
        <f>IFERROR(VLOOKUP(C17,'2008'!B:C,2,FALSE),"")</f>
        <v>-4.4000000000000004</v>
      </c>
      <c r="H17" s="15">
        <f t="shared" si="2"/>
        <v>-4.1360000000000001</v>
      </c>
    </row>
    <row r="18" spans="1:8" x14ac:dyDescent="0.3">
      <c r="A18" s="4">
        <v>2008</v>
      </c>
      <c r="B18" s="12">
        <v>5</v>
      </c>
      <c r="C18" s="12" t="s">
        <v>43</v>
      </c>
      <c r="D18" s="12" t="s">
        <v>154</v>
      </c>
      <c r="E18" s="12" t="str">
        <f t="shared" si="0"/>
        <v>H</v>
      </c>
      <c r="F18" s="12" t="str">
        <f t="shared" si="1"/>
        <v>SECW</v>
      </c>
      <c r="G18" s="14">
        <f>IFERROR(VLOOKUP(C18,'2008'!B:C,2,FALSE),"")</f>
        <v>19.8</v>
      </c>
      <c r="H18" s="15">
        <f t="shared" si="2"/>
        <v>18.611999999999998</v>
      </c>
    </row>
    <row r="19" spans="1:8" x14ac:dyDescent="0.3">
      <c r="A19" s="4">
        <v>2008</v>
      </c>
      <c r="B19" s="12">
        <v>6</v>
      </c>
      <c r="C19" s="12" t="s">
        <v>14</v>
      </c>
      <c r="D19" s="12" t="s">
        <v>154</v>
      </c>
      <c r="E19" s="12" t="str">
        <f t="shared" si="0"/>
        <v>H</v>
      </c>
      <c r="F19" s="12" t="str">
        <f t="shared" si="1"/>
        <v>SECE</v>
      </c>
      <c r="G19" s="14">
        <f>IFERROR(VLOOKUP(C19,'2008'!B:C,2,FALSE),"")</f>
        <v>5.8</v>
      </c>
      <c r="H19" s="15">
        <f t="shared" si="2"/>
        <v>5.452</v>
      </c>
    </row>
    <row r="20" spans="1:8" x14ac:dyDescent="0.3">
      <c r="A20" s="4">
        <v>2008</v>
      </c>
      <c r="B20" s="12">
        <v>7</v>
      </c>
      <c r="C20" s="12" t="s">
        <v>64</v>
      </c>
      <c r="D20" s="12" t="s">
        <v>154</v>
      </c>
      <c r="E20" s="12" t="str">
        <f t="shared" si="0"/>
        <v>H</v>
      </c>
      <c r="F20" s="12" t="str">
        <f t="shared" si="1"/>
        <v>SECE</v>
      </c>
      <c r="G20" s="14">
        <f>IFERROR(VLOOKUP(C20,'2008'!B:C,2,FALSE),"")</f>
        <v>3.2</v>
      </c>
      <c r="H20" s="15">
        <f t="shared" si="2"/>
        <v>3.008</v>
      </c>
    </row>
    <row r="21" spans="1:8" x14ac:dyDescent="0.3">
      <c r="A21" s="4">
        <v>2008</v>
      </c>
      <c r="B21" s="12">
        <v>8</v>
      </c>
      <c r="C21" s="12" t="s">
        <v>4</v>
      </c>
      <c r="D21" s="12" t="s">
        <v>134</v>
      </c>
      <c r="E21" s="12" t="str">
        <f t="shared" si="0"/>
        <v>A</v>
      </c>
      <c r="F21" s="12" t="str">
        <f t="shared" si="1"/>
        <v>SECW</v>
      </c>
      <c r="G21" s="14">
        <f>IFERROR(VLOOKUP(C21,'2008'!B:C,2,FALSE),"")</f>
        <v>9.9</v>
      </c>
      <c r="H21" s="15">
        <f t="shared" si="2"/>
        <v>10.494000000000002</v>
      </c>
    </row>
    <row r="22" spans="1:8" x14ac:dyDescent="0.3">
      <c r="A22" s="4">
        <v>2008</v>
      </c>
      <c r="B22" s="12">
        <v>9</v>
      </c>
      <c r="C22" s="12" t="s">
        <v>5</v>
      </c>
      <c r="D22" s="12" t="s">
        <v>156</v>
      </c>
      <c r="E22" s="12" t="str">
        <f t="shared" si="0"/>
        <v>N</v>
      </c>
      <c r="F22" s="12" t="str">
        <f t="shared" si="1"/>
        <v>SECE</v>
      </c>
      <c r="G22" s="14">
        <f>IFERROR(VLOOKUP(C22,'2008'!B:C,2,FALSE),"")</f>
        <v>30.6</v>
      </c>
      <c r="H22" s="15">
        <f t="shared" si="2"/>
        <v>30.6</v>
      </c>
    </row>
    <row r="23" spans="1:8" x14ac:dyDescent="0.3">
      <c r="A23" s="4">
        <v>2008</v>
      </c>
      <c r="B23" s="12">
        <v>10</v>
      </c>
      <c r="C23" s="12" t="s">
        <v>26</v>
      </c>
      <c r="D23" s="12" t="s">
        <v>146</v>
      </c>
      <c r="E23" s="12" t="str">
        <f t="shared" si="0"/>
        <v>A</v>
      </c>
      <c r="F23" s="12" t="str">
        <f t="shared" si="1"/>
        <v>SECE</v>
      </c>
      <c r="G23" s="14">
        <f>IFERROR(VLOOKUP(C23,'2008'!B:C,2,FALSE),"")</f>
        <v>-1.1000000000000001</v>
      </c>
      <c r="H23" s="15">
        <f t="shared" si="2"/>
        <v>-1.034</v>
      </c>
    </row>
    <row r="24" spans="1:8" x14ac:dyDescent="0.3">
      <c r="A24" s="4">
        <v>2008</v>
      </c>
      <c r="B24" s="12">
        <v>11</v>
      </c>
      <c r="C24" s="12" t="s">
        <v>21</v>
      </c>
      <c r="D24" s="12" t="s">
        <v>148</v>
      </c>
      <c r="E24" s="12" t="str">
        <f t="shared" si="0"/>
        <v>A</v>
      </c>
      <c r="F24" s="12" t="str">
        <f t="shared" si="1"/>
        <v>SECW</v>
      </c>
      <c r="G24" s="14">
        <f>IFERROR(VLOOKUP(C24,'2008'!B:C,2,FALSE),"")</f>
        <v>-1.6</v>
      </c>
      <c r="H24" s="15">
        <f t="shared" si="2"/>
        <v>-1.504</v>
      </c>
    </row>
    <row r="25" spans="1:8" x14ac:dyDescent="0.3">
      <c r="A25" s="4">
        <v>2008</v>
      </c>
      <c r="B25" s="12">
        <v>12</v>
      </c>
      <c r="C25" s="12" t="s">
        <v>59</v>
      </c>
      <c r="D25" s="12" t="s">
        <v>154</v>
      </c>
      <c r="E25" s="12" t="str">
        <f t="shared" si="0"/>
        <v>H</v>
      </c>
      <c r="F25" s="12" t="str">
        <f t="shared" si="1"/>
        <v>OOC</v>
      </c>
      <c r="G25" s="14">
        <f>IFERROR(VLOOKUP(C25,'2008'!B:C,2,FALSE),"")</f>
        <v>8.8000000000000007</v>
      </c>
      <c r="H25" s="15">
        <f t="shared" si="2"/>
        <v>8.2720000000000002</v>
      </c>
    </row>
    <row r="26" spans="1:8" ht="15" customHeight="1" x14ac:dyDescent="0.3">
      <c r="A26" s="3">
        <v>2009</v>
      </c>
      <c r="B26" s="7">
        <v>1</v>
      </c>
      <c r="C26" s="16" t="s">
        <v>27</v>
      </c>
      <c r="D26" s="7" t="s">
        <v>185</v>
      </c>
      <c r="E26" s="7" t="s">
        <v>157</v>
      </c>
      <c r="F26" s="7" t="str">
        <f>IF(OR(C26="Alabama",C26="Arkansas",C26="Auburn",C26="LSU",C26="Mississippi State",C26="Ole Miss",C26="Texas A&amp;M"),"SECW",IF(OR(C26="Florida",C26="Georgia",C26="Kentucky",C26="Missouri",C26="South Carolina",C26="Tennessee",C26="Vanderbilt"),"SECE","OOC"))</f>
        <v>OOC</v>
      </c>
      <c r="G26" s="8">
        <f>IFERROR(VLOOKUP(C26,'2009'!B:C,2,FALSE),"")</f>
        <v>9</v>
      </c>
      <c r="H26" s="9">
        <f>IF(G26&gt;=0,IF(E26="H",0.94,IF(E26="A",1.06,1)),IF(E26="H",1.06,IF(E26="A",0.94,1)))*G26</f>
        <v>9.5400000000000009</v>
      </c>
    </row>
    <row r="27" spans="1:8" x14ac:dyDescent="0.3">
      <c r="A27" s="3">
        <v>2009</v>
      </c>
      <c r="B27" s="7">
        <v>2</v>
      </c>
      <c r="C27" s="7" t="s">
        <v>34</v>
      </c>
      <c r="D27" s="7" t="s">
        <v>154</v>
      </c>
      <c r="E27" s="7" t="str">
        <f t="shared" si="0"/>
        <v>H</v>
      </c>
      <c r="F27" s="7" t="str">
        <f t="shared" si="1"/>
        <v>SECE</v>
      </c>
      <c r="G27" s="8">
        <f>IFERROR(VLOOKUP(C27,'2009'!B:C,2,FALSE),"")</f>
        <v>12.9</v>
      </c>
      <c r="H27" s="9">
        <f t="shared" si="2"/>
        <v>12.125999999999999</v>
      </c>
    </row>
    <row r="28" spans="1:8" x14ac:dyDescent="0.3">
      <c r="A28" s="3">
        <v>2009</v>
      </c>
      <c r="B28" s="7">
        <v>3</v>
      </c>
      <c r="C28" s="7" t="s">
        <v>37</v>
      </c>
      <c r="D28" s="7" t="s">
        <v>136</v>
      </c>
      <c r="E28" s="7" t="str">
        <f t="shared" si="0"/>
        <v>A</v>
      </c>
      <c r="F28" s="7" t="str">
        <f t="shared" si="1"/>
        <v>SECW</v>
      </c>
      <c r="G28" s="8">
        <f>IFERROR(VLOOKUP(C28,'2009'!B:C,2,FALSE),"")</f>
        <v>12.7</v>
      </c>
      <c r="H28" s="9">
        <f t="shared" si="2"/>
        <v>13.462</v>
      </c>
    </row>
    <row r="29" spans="1:8" x14ac:dyDescent="0.3">
      <c r="A29" s="3">
        <v>2009</v>
      </c>
      <c r="B29" s="7">
        <v>4</v>
      </c>
      <c r="C29" s="7" t="s">
        <v>31</v>
      </c>
      <c r="D29" s="7" t="s">
        <v>154</v>
      </c>
      <c r="E29" s="7" t="str">
        <f t="shared" si="0"/>
        <v>H</v>
      </c>
      <c r="F29" s="7" t="str">
        <f t="shared" si="1"/>
        <v>OOC</v>
      </c>
      <c r="G29" s="8">
        <f>IFERROR(VLOOKUP(C29,'2009'!B:C,2,FALSE),"")</f>
        <v>-1.5</v>
      </c>
      <c r="H29" s="9">
        <f t="shared" si="2"/>
        <v>-1.59</v>
      </c>
    </row>
    <row r="30" spans="1:8" x14ac:dyDescent="0.3">
      <c r="A30" s="3">
        <v>2009</v>
      </c>
      <c r="B30" s="7">
        <v>5</v>
      </c>
      <c r="C30" s="7" t="s">
        <v>4</v>
      </c>
      <c r="D30" s="7" t="s">
        <v>154</v>
      </c>
      <c r="E30" s="7" t="str">
        <f t="shared" si="0"/>
        <v>H</v>
      </c>
      <c r="F30" s="7" t="str">
        <f t="shared" si="1"/>
        <v>SECW</v>
      </c>
      <c r="G30" s="8">
        <f>IFERROR(VLOOKUP(C30,'2009'!B:C,2,FALSE),"")</f>
        <v>15.5</v>
      </c>
      <c r="H30" s="9">
        <f t="shared" si="2"/>
        <v>14.569999999999999</v>
      </c>
    </row>
    <row r="31" spans="1:8" x14ac:dyDescent="0.3">
      <c r="A31" s="3">
        <v>2009</v>
      </c>
      <c r="B31" s="7">
        <v>6</v>
      </c>
      <c r="C31" s="7" t="s">
        <v>14</v>
      </c>
      <c r="D31" s="7" t="s">
        <v>135</v>
      </c>
      <c r="E31" s="7" t="str">
        <f t="shared" si="0"/>
        <v>A</v>
      </c>
      <c r="F31" s="7" t="str">
        <f t="shared" si="1"/>
        <v>SECE</v>
      </c>
      <c r="G31" s="8">
        <f>IFERROR(VLOOKUP(C31,'2009'!B:C,2,FALSE),"")</f>
        <v>15.2</v>
      </c>
      <c r="H31" s="9">
        <f t="shared" si="2"/>
        <v>16.111999999999998</v>
      </c>
    </row>
    <row r="32" spans="1:8" x14ac:dyDescent="0.3">
      <c r="A32" s="3">
        <v>2009</v>
      </c>
      <c r="B32" s="7">
        <v>7</v>
      </c>
      <c r="C32" s="7" t="s">
        <v>64</v>
      </c>
      <c r="D32" s="7" t="s">
        <v>155</v>
      </c>
      <c r="E32" s="7" t="str">
        <f t="shared" si="0"/>
        <v>A</v>
      </c>
      <c r="F32" s="7" t="str">
        <f t="shared" si="1"/>
        <v>SECE</v>
      </c>
      <c r="G32" s="8">
        <f>IFERROR(VLOOKUP(C32,'2009'!B:C,2,FALSE),"")</f>
        <v>-9.4</v>
      </c>
      <c r="H32" s="9">
        <f t="shared" si="2"/>
        <v>-8.8360000000000003</v>
      </c>
    </row>
    <row r="33" spans="1:8" x14ac:dyDescent="0.3">
      <c r="A33" s="3">
        <v>2009</v>
      </c>
      <c r="B33" s="7">
        <v>8</v>
      </c>
      <c r="C33" s="7" t="s">
        <v>5</v>
      </c>
      <c r="D33" s="7" t="s">
        <v>156</v>
      </c>
      <c r="E33" s="7" t="str">
        <f t="shared" si="0"/>
        <v>N</v>
      </c>
      <c r="F33" s="7" t="str">
        <f t="shared" si="1"/>
        <v>SECE</v>
      </c>
      <c r="G33" s="8">
        <f>IFERROR(VLOOKUP(C33,'2009'!B:C,2,FALSE),"")</f>
        <v>25</v>
      </c>
      <c r="H33" s="9">
        <f t="shared" si="2"/>
        <v>25</v>
      </c>
    </row>
    <row r="34" spans="1:8" x14ac:dyDescent="0.3">
      <c r="A34" s="3">
        <v>2009</v>
      </c>
      <c r="B34" s="7">
        <v>9</v>
      </c>
      <c r="C34" s="7" t="s">
        <v>169</v>
      </c>
      <c r="D34" s="7" t="s">
        <v>154</v>
      </c>
      <c r="E34" s="7" t="str">
        <f t="shared" si="0"/>
        <v>H</v>
      </c>
      <c r="F34" s="7" t="str">
        <f t="shared" si="1"/>
        <v>OOC</v>
      </c>
      <c r="G34" s="8">
        <v>-30</v>
      </c>
      <c r="H34" s="9">
        <f t="shared" si="2"/>
        <v>-31.8</v>
      </c>
    </row>
    <row r="35" spans="1:8" x14ac:dyDescent="0.3">
      <c r="A35" s="3">
        <v>2009</v>
      </c>
      <c r="B35" s="7">
        <v>10</v>
      </c>
      <c r="C35" s="7" t="s">
        <v>21</v>
      </c>
      <c r="D35" s="7" t="s">
        <v>154</v>
      </c>
      <c r="E35" s="7" t="str">
        <f t="shared" si="0"/>
        <v>H</v>
      </c>
      <c r="F35" s="7" t="str">
        <f t="shared" si="1"/>
        <v>SECW</v>
      </c>
      <c r="G35" s="8">
        <f>IFERROR(VLOOKUP(C35,'2009'!B:C,2,FALSE),"")</f>
        <v>9.1</v>
      </c>
      <c r="H35" s="9">
        <f t="shared" si="2"/>
        <v>8.5539999999999985</v>
      </c>
    </row>
    <row r="36" spans="1:8" x14ac:dyDescent="0.3">
      <c r="A36" s="3">
        <v>2009</v>
      </c>
      <c r="B36" s="7">
        <v>11</v>
      </c>
      <c r="C36" s="7" t="s">
        <v>26</v>
      </c>
      <c r="D36" s="7" t="s">
        <v>154</v>
      </c>
      <c r="E36" s="7" t="str">
        <f t="shared" si="0"/>
        <v>H</v>
      </c>
      <c r="F36" s="7" t="str">
        <f t="shared" si="1"/>
        <v>SECE</v>
      </c>
      <c r="G36" s="8">
        <f>IFERROR(VLOOKUP(C36,'2009'!B:C,2,FALSE),"")</f>
        <v>3.3</v>
      </c>
      <c r="H36" s="9">
        <f t="shared" si="2"/>
        <v>3.1019999999999999</v>
      </c>
    </row>
    <row r="37" spans="1:8" x14ac:dyDescent="0.3">
      <c r="A37" s="3">
        <v>2009</v>
      </c>
      <c r="B37" s="7">
        <v>12</v>
      </c>
      <c r="C37" s="7" t="s">
        <v>59</v>
      </c>
      <c r="D37" s="7" t="s">
        <v>131</v>
      </c>
      <c r="E37" s="7" t="s">
        <v>157</v>
      </c>
      <c r="F37" s="7" t="str">
        <f t="shared" si="1"/>
        <v>OOC</v>
      </c>
      <c r="G37" s="8">
        <f>IFERROR(VLOOKUP(C37,'2009'!B:C,2,FALSE),"")</f>
        <v>8.5</v>
      </c>
      <c r="H37" s="9">
        <f t="shared" si="2"/>
        <v>9.01</v>
      </c>
    </row>
    <row r="38" spans="1:8" ht="15" customHeight="1" x14ac:dyDescent="0.3">
      <c r="A38" s="4">
        <v>2010</v>
      </c>
      <c r="B38" s="12">
        <v>1</v>
      </c>
      <c r="C38" s="13" t="s">
        <v>108</v>
      </c>
      <c r="D38" s="12" t="s">
        <v>154</v>
      </c>
      <c r="E38" s="12" t="str">
        <f>IF(OR(D38="Nashville, TN",D38="Starkville, MS",D38="Oxford, MS",D38="Fayetteville, AR",D38="Knoxville, TN",D38="Tuscaloosa, AL",D38="Auburn, AL",D38="Columbia, SC",D38="Baton Rouge, LA",D38="College Station, TX",D38="Lexington, KY",D38="Columbia, MO",D38="Gainesville, FL"),"A",IF(D38="Athens, GA","H","N"))</f>
        <v>H</v>
      </c>
      <c r="F38" s="12" t="str">
        <f>IF(OR(C38="Alabama",C38="Arkansas",C38="Auburn",C38="LSU",C38="Mississippi State",C38="Ole Miss",C38="Texas A&amp;M"),"SECW",IF(OR(C38="Florida",C38="Georgia",C38="Kentucky",C38="Missouri",C38="South Carolina",C38="Tennessee",C38="Vanderbilt"),"SECE","OOC"))</f>
        <v>OOC</v>
      </c>
      <c r="G38" s="14">
        <f>IFERROR(VLOOKUP(C38,'2010'!B:C,2,FALSE),"")</f>
        <v>-13.7</v>
      </c>
      <c r="H38" s="15">
        <f>IF(G38&gt;=0,IF(E38="H",0.94,IF(E38="A",1.06,1)),IF(E38="H",1.06,IF(E38="A",0.94,1)))*G38</f>
        <v>-14.522</v>
      </c>
    </row>
    <row r="39" spans="1:8" x14ac:dyDescent="0.3">
      <c r="A39" s="4">
        <v>2010</v>
      </c>
      <c r="B39" s="12">
        <v>2</v>
      </c>
      <c r="C39" s="12" t="s">
        <v>34</v>
      </c>
      <c r="D39" s="12" t="s">
        <v>153</v>
      </c>
      <c r="E39" s="12" t="str">
        <f t="shared" si="0"/>
        <v>A</v>
      </c>
      <c r="F39" s="12" t="str">
        <f t="shared" si="1"/>
        <v>SECE</v>
      </c>
      <c r="G39" s="14">
        <f>IFERROR(VLOOKUP(C39,'2010'!B:C,2,FALSE),"")</f>
        <v>20</v>
      </c>
      <c r="H39" s="15">
        <f t="shared" si="2"/>
        <v>21.200000000000003</v>
      </c>
    </row>
    <row r="40" spans="1:8" x14ac:dyDescent="0.3">
      <c r="A40" s="4">
        <v>2010</v>
      </c>
      <c r="B40" s="12">
        <v>3</v>
      </c>
      <c r="C40" s="12" t="s">
        <v>37</v>
      </c>
      <c r="D40" s="12" t="s">
        <v>154</v>
      </c>
      <c r="E40" s="12" t="str">
        <f t="shared" si="0"/>
        <v>H</v>
      </c>
      <c r="F40" s="12" t="str">
        <f t="shared" si="1"/>
        <v>SECW</v>
      </c>
      <c r="G40" s="14">
        <f>IFERROR(VLOOKUP(C40,'2010'!B:C,2,FALSE),"")</f>
        <v>19.8</v>
      </c>
      <c r="H40" s="15">
        <f t="shared" si="2"/>
        <v>18.611999999999998</v>
      </c>
    </row>
    <row r="41" spans="1:8" x14ac:dyDescent="0.3">
      <c r="A41" s="4">
        <v>2010</v>
      </c>
      <c r="B41" s="12">
        <v>4</v>
      </c>
      <c r="C41" s="12" t="s">
        <v>52</v>
      </c>
      <c r="D41" s="12" t="s">
        <v>147</v>
      </c>
      <c r="E41" s="12" t="str">
        <f t="shared" si="0"/>
        <v>A</v>
      </c>
      <c r="F41" s="12" t="str">
        <f t="shared" si="1"/>
        <v>SECW</v>
      </c>
      <c r="G41" s="14">
        <f>IFERROR(VLOOKUP(C41,'2010'!B:C,2,FALSE),"")</f>
        <v>10.5</v>
      </c>
      <c r="H41" s="15">
        <f t="shared" si="2"/>
        <v>11.13</v>
      </c>
    </row>
    <row r="42" spans="1:8" x14ac:dyDescent="0.3">
      <c r="A42" s="4">
        <v>2010</v>
      </c>
      <c r="B42" s="12">
        <v>5</v>
      </c>
      <c r="C42" s="12" t="s">
        <v>53</v>
      </c>
      <c r="D42" s="12" t="s">
        <v>186</v>
      </c>
      <c r="E42" s="12" t="s">
        <v>157</v>
      </c>
      <c r="F42" s="12" t="str">
        <f t="shared" si="1"/>
        <v>OOC</v>
      </c>
      <c r="G42" s="14">
        <f>IFERROR(VLOOKUP(C42,'2010'!B:C,2,FALSE),"")</f>
        <v>-0.1</v>
      </c>
      <c r="H42" s="15">
        <f t="shared" si="2"/>
        <v>-9.4E-2</v>
      </c>
    </row>
    <row r="43" spans="1:8" x14ac:dyDescent="0.3">
      <c r="A43" s="4">
        <v>2010</v>
      </c>
      <c r="B43" s="12">
        <v>6</v>
      </c>
      <c r="C43" s="12" t="s">
        <v>14</v>
      </c>
      <c r="D43" s="12" t="s">
        <v>154</v>
      </c>
      <c r="E43" s="12" t="str">
        <f t="shared" si="0"/>
        <v>H</v>
      </c>
      <c r="F43" s="12" t="str">
        <f t="shared" si="1"/>
        <v>SECE</v>
      </c>
      <c r="G43" s="14">
        <f>IFERROR(VLOOKUP(C43,'2010'!B:C,2,FALSE),"")</f>
        <v>1.5</v>
      </c>
      <c r="H43" s="15">
        <f t="shared" si="2"/>
        <v>1.41</v>
      </c>
    </row>
    <row r="44" spans="1:8" x14ac:dyDescent="0.3">
      <c r="A44" s="4">
        <v>2010</v>
      </c>
      <c r="B44" s="12">
        <v>7</v>
      </c>
      <c r="C44" s="12" t="s">
        <v>64</v>
      </c>
      <c r="D44" s="12" t="s">
        <v>154</v>
      </c>
      <c r="E44" s="12" t="str">
        <f t="shared" si="0"/>
        <v>H</v>
      </c>
      <c r="F44" s="12" t="str">
        <f t="shared" si="1"/>
        <v>SECE</v>
      </c>
      <c r="G44" s="14">
        <f>IFERROR(VLOOKUP(C44,'2010'!B:C,2,FALSE),"")</f>
        <v>-8.9</v>
      </c>
      <c r="H44" s="15">
        <f t="shared" si="2"/>
        <v>-9.4340000000000011</v>
      </c>
    </row>
    <row r="45" spans="1:8" x14ac:dyDescent="0.3">
      <c r="A45" s="4">
        <v>2010</v>
      </c>
      <c r="B45" s="12">
        <v>8</v>
      </c>
      <c r="C45" s="12" t="s">
        <v>26</v>
      </c>
      <c r="D45" s="12" t="s">
        <v>146</v>
      </c>
      <c r="E45" s="12" t="str">
        <f t="shared" si="0"/>
        <v>A</v>
      </c>
      <c r="F45" s="12" t="str">
        <f t="shared" si="1"/>
        <v>SECE</v>
      </c>
      <c r="G45" s="14">
        <f>IFERROR(VLOOKUP(C45,'2010'!B:C,2,FALSE),"")</f>
        <v>0.9</v>
      </c>
      <c r="H45" s="15">
        <f t="shared" si="2"/>
        <v>0.95400000000000007</v>
      </c>
    </row>
    <row r="46" spans="1:8" x14ac:dyDescent="0.3">
      <c r="A46" s="4">
        <v>2010</v>
      </c>
      <c r="B46" s="12">
        <v>9</v>
      </c>
      <c r="C46" s="12" t="s">
        <v>5</v>
      </c>
      <c r="D46" s="12" t="s">
        <v>156</v>
      </c>
      <c r="E46" s="12" t="str">
        <f t="shared" si="0"/>
        <v>N</v>
      </c>
      <c r="F46" s="12" t="str">
        <f t="shared" si="1"/>
        <v>SECE</v>
      </c>
      <c r="G46" s="14">
        <f>IFERROR(VLOOKUP(C46,'2010'!B:C,2,FALSE),"")</f>
        <v>10.4</v>
      </c>
      <c r="H46" s="15">
        <f t="shared" si="2"/>
        <v>10.4</v>
      </c>
    </row>
    <row r="47" spans="1:8" x14ac:dyDescent="0.3">
      <c r="A47" s="4">
        <v>2010</v>
      </c>
      <c r="B47" s="12">
        <v>10</v>
      </c>
      <c r="C47" s="12" t="s">
        <v>187</v>
      </c>
      <c r="D47" s="12" t="s">
        <v>154</v>
      </c>
      <c r="E47" s="12" t="str">
        <f t="shared" si="0"/>
        <v>H</v>
      </c>
      <c r="F47" s="12" t="str">
        <f t="shared" si="1"/>
        <v>OOC</v>
      </c>
      <c r="G47" s="14">
        <v>-30</v>
      </c>
      <c r="H47" s="15">
        <f t="shared" si="2"/>
        <v>-31.8</v>
      </c>
    </row>
    <row r="48" spans="1:8" x14ac:dyDescent="0.3">
      <c r="A48" s="4">
        <v>2010</v>
      </c>
      <c r="B48" s="12">
        <v>11</v>
      </c>
      <c r="C48" s="12" t="s">
        <v>21</v>
      </c>
      <c r="D48" s="12" t="s">
        <v>148</v>
      </c>
      <c r="E48" s="12" t="str">
        <f t="shared" si="0"/>
        <v>A</v>
      </c>
      <c r="F48" s="12" t="str">
        <f t="shared" si="1"/>
        <v>SECW</v>
      </c>
      <c r="G48" s="14">
        <f>IFERROR(VLOOKUP(C48,'2010'!B:C,2,FALSE),"")</f>
        <v>23.9</v>
      </c>
      <c r="H48" s="15">
        <f t="shared" si="2"/>
        <v>25.334</v>
      </c>
    </row>
    <row r="49" spans="1:8" x14ac:dyDescent="0.3">
      <c r="A49" s="4">
        <v>2010</v>
      </c>
      <c r="B49" s="12">
        <v>12</v>
      </c>
      <c r="C49" s="12" t="s">
        <v>59</v>
      </c>
      <c r="D49" s="12" t="s">
        <v>154</v>
      </c>
      <c r="E49" s="12" t="str">
        <f t="shared" si="0"/>
        <v>H</v>
      </c>
      <c r="F49" s="12" t="str">
        <f t="shared" si="1"/>
        <v>OOC</v>
      </c>
      <c r="G49" s="14">
        <f>IFERROR(VLOOKUP(C49,'2010'!B:C,2,FALSE),"")</f>
        <v>-4.3</v>
      </c>
      <c r="H49" s="15">
        <f t="shared" si="2"/>
        <v>-4.5579999999999998</v>
      </c>
    </row>
    <row r="50" spans="1:8" ht="15" customHeight="1" x14ac:dyDescent="0.3">
      <c r="A50" s="3">
        <v>2011</v>
      </c>
      <c r="B50" s="7">
        <v>1</v>
      </c>
      <c r="C50" s="7" t="s">
        <v>35</v>
      </c>
      <c r="D50" s="7" t="s">
        <v>131</v>
      </c>
      <c r="E50" s="7" t="str">
        <f>IF(OR(D50="Nashville, TN",D50="Starkville, MS",D50="Oxford, MS",D50="Fayetteville, AR",D50="Knoxville, TN",D50="Tuscaloosa, AL",D50="Auburn, AL",D50="Columbia, SC",D50="Baton Rouge, LA",D50="College Station, TX",D50="Lexington, KY",D50="Columbia, MO",D50="Gainesville, FL"),"A",IF(D50="Athens, GA","H","N"))</f>
        <v>N</v>
      </c>
      <c r="F50" s="7" t="str">
        <f>IF(OR(C50="Alabama",C50="Arkansas",C50="Auburn",C50="LSU",C50="Mississippi State",C50="Ole Miss",C50="Texas A&amp;M"),"SECW",IF(OR(C50="Florida",C50="Georgia",C50="Kentucky",C50="Missouri",C50="South Carolina",C50="Tennessee",C50="Vanderbilt"),"SECE","OOC"))</f>
        <v>OOC</v>
      </c>
      <c r="G50" s="8">
        <f>IFERROR(VLOOKUP(C50,'2011'!B:C,2,FALSE),"")</f>
        <v>23</v>
      </c>
      <c r="H50" s="9">
        <f>IF(G50&gt;=0,IF(E50="H",0.94,IF(E50="A",1.06,1)),IF(E50="H",1.06,IF(E50="A",0.94,1)))*G50</f>
        <v>23</v>
      </c>
    </row>
    <row r="51" spans="1:8" x14ac:dyDescent="0.3">
      <c r="A51" s="3">
        <v>2011</v>
      </c>
      <c r="B51" s="7">
        <v>2</v>
      </c>
      <c r="C51" s="7" t="s">
        <v>34</v>
      </c>
      <c r="D51" s="7" t="s">
        <v>154</v>
      </c>
      <c r="E51" s="7" t="str">
        <f t="shared" si="0"/>
        <v>H</v>
      </c>
      <c r="F51" s="7" t="str">
        <f t="shared" si="1"/>
        <v>SECE</v>
      </c>
      <c r="G51" s="8">
        <f>IFERROR(VLOOKUP(C51,'2011'!B:C,2,FALSE),"")</f>
        <v>9.8000000000000007</v>
      </c>
      <c r="H51" s="9">
        <f t="shared" si="2"/>
        <v>9.2119999999999997</v>
      </c>
    </row>
    <row r="52" spans="1:8" x14ac:dyDescent="0.3">
      <c r="A52" s="3">
        <v>2011</v>
      </c>
      <c r="B52" s="7">
        <v>3</v>
      </c>
      <c r="C52" s="7" t="s">
        <v>188</v>
      </c>
      <c r="D52" s="7" t="s">
        <v>154</v>
      </c>
      <c r="E52" s="7" t="str">
        <f t="shared" si="0"/>
        <v>H</v>
      </c>
      <c r="F52" s="7" t="str">
        <f t="shared" si="1"/>
        <v>OOC</v>
      </c>
      <c r="G52" s="8">
        <v>-30</v>
      </c>
      <c r="H52" s="9">
        <f t="shared" si="2"/>
        <v>-31.8</v>
      </c>
    </row>
    <row r="53" spans="1:8" x14ac:dyDescent="0.3">
      <c r="A53" s="3">
        <v>2011</v>
      </c>
      <c r="B53" s="7">
        <v>4</v>
      </c>
      <c r="C53" s="7" t="s">
        <v>78</v>
      </c>
      <c r="D53" s="7" t="s">
        <v>137</v>
      </c>
      <c r="E53" s="7" t="str">
        <f t="shared" si="0"/>
        <v>A</v>
      </c>
      <c r="F53" s="7" t="str">
        <f t="shared" si="1"/>
        <v>SECW</v>
      </c>
      <c r="G53" s="8">
        <f>IFERROR(VLOOKUP(C53,'2011'!B:C,2,FALSE),"")</f>
        <v>-2</v>
      </c>
      <c r="H53" s="9">
        <f t="shared" si="2"/>
        <v>-1.88</v>
      </c>
    </row>
    <row r="54" spans="1:8" x14ac:dyDescent="0.3">
      <c r="A54" s="3">
        <v>2011</v>
      </c>
      <c r="B54" s="7">
        <v>5</v>
      </c>
      <c r="C54" s="7" t="s">
        <v>52</v>
      </c>
      <c r="D54" s="7" t="s">
        <v>154</v>
      </c>
      <c r="E54" s="7" t="str">
        <f t="shared" si="0"/>
        <v>H</v>
      </c>
      <c r="F54" s="7" t="str">
        <f t="shared" si="1"/>
        <v>SECW</v>
      </c>
      <c r="G54" s="8">
        <f>IFERROR(VLOOKUP(C54,'2011'!B:C,2,FALSE),"")</f>
        <v>2.4</v>
      </c>
      <c r="H54" s="9">
        <f t="shared" si="2"/>
        <v>2.2559999999999998</v>
      </c>
    </row>
    <row r="55" spans="1:8" x14ac:dyDescent="0.3">
      <c r="A55" s="3">
        <v>2011</v>
      </c>
      <c r="B55" s="7">
        <v>6</v>
      </c>
      <c r="C55" s="7" t="s">
        <v>14</v>
      </c>
      <c r="D55" s="7" t="s">
        <v>135</v>
      </c>
      <c r="E55" s="7" t="str">
        <f t="shared" si="0"/>
        <v>A</v>
      </c>
      <c r="F55" s="7" t="str">
        <f t="shared" si="1"/>
        <v>SECE</v>
      </c>
      <c r="G55" s="8">
        <f>IFERROR(VLOOKUP(C55,'2011'!B:C,2,FALSE),"")</f>
        <v>7.2</v>
      </c>
      <c r="H55" s="9">
        <f t="shared" si="2"/>
        <v>7.6320000000000006</v>
      </c>
    </row>
    <row r="56" spans="1:8" x14ac:dyDescent="0.3">
      <c r="A56" s="3">
        <v>2011</v>
      </c>
      <c r="B56" s="7">
        <v>7</v>
      </c>
      <c r="C56" s="7" t="s">
        <v>64</v>
      </c>
      <c r="D56" s="7" t="s">
        <v>155</v>
      </c>
      <c r="E56" s="7" t="str">
        <f t="shared" si="0"/>
        <v>A</v>
      </c>
      <c r="F56" s="7" t="str">
        <f t="shared" si="1"/>
        <v>SECE</v>
      </c>
      <c r="G56" s="8">
        <f>IFERROR(VLOOKUP(C56,'2011'!B:C,2,FALSE),"")</f>
        <v>11.3</v>
      </c>
      <c r="H56" s="9">
        <f t="shared" si="2"/>
        <v>11.978000000000002</v>
      </c>
    </row>
    <row r="57" spans="1:8" x14ac:dyDescent="0.3">
      <c r="A57" s="3">
        <v>2011</v>
      </c>
      <c r="B57" s="7">
        <v>8</v>
      </c>
      <c r="C57" s="7" t="s">
        <v>5</v>
      </c>
      <c r="D57" s="7" t="s">
        <v>156</v>
      </c>
      <c r="E57" s="7" t="str">
        <f t="shared" si="0"/>
        <v>N</v>
      </c>
      <c r="F57" s="7" t="str">
        <f t="shared" si="1"/>
        <v>SECE</v>
      </c>
      <c r="G57" s="8">
        <f>IFERROR(VLOOKUP(C57,'2011'!B:C,2,FALSE),"")</f>
        <v>6.4</v>
      </c>
      <c r="H57" s="9">
        <f t="shared" si="2"/>
        <v>6.4</v>
      </c>
    </row>
    <row r="58" spans="1:8" x14ac:dyDescent="0.3">
      <c r="A58" s="3">
        <v>2011</v>
      </c>
      <c r="B58" s="7">
        <v>9</v>
      </c>
      <c r="C58" s="7" t="s">
        <v>114</v>
      </c>
      <c r="D58" s="7" t="s">
        <v>154</v>
      </c>
      <c r="E58" s="7" t="str">
        <f t="shared" si="0"/>
        <v>H</v>
      </c>
      <c r="F58" s="7" t="str">
        <f t="shared" si="1"/>
        <v>OOC</v>
      </c>
      <c r="G58" s="8">
        <f>IFERROR(VLOOKUP(C58,'2011'!B:C,2,FALSE),"")</f>
        <v>-12.2</v>
      </c>
      <c r="H58" s="9">
        <f t="shared" si="2"/>
        <v>-12.932</v>
      </c>
    </row>
    <row r="59" spans="1:8" x14ac:dyDescent="0.3">
      <c r="A59" s="3">
        <v>2011</v>
      </c>
      <c r="B59" s="7">
        <v>10</v>
      </c>
      <c r="C59" s="7" t="s">
        <v>21</v>
      </c>
      <c r="D59" s="7" t="s">
        <v>154</v>
      </c>
      <c r="E59" s="7" t="str">
        <f t="shared" si="0"/>
        <v>H</v>
      </c>
      <c r="F59" s="7" t="str">
        <f t="shared" si="1"/>
        <v>SECW</v>
      </c>
      <c r="G59" s="8">
        <f>IFERROR(VLOOKUP(C59,'2011'!B:C,2,FALSE),"")</f>
        <v>4.5999999999999996</v>
      </c>
      <c r="H59" s="9">
        <f t="shared" si="2"/>
        <v>4.3239999999999998</v>
      </c>
    </row>
    <row r="60" spans="1:8" x14ac:dyDescent="0.3">
      <c r="A60" s="3">
        <v>2011</v>
      </c>
      <c r="B60" s="7">
        <v>11</v>
      </c>
      <c r="C60" s="7" t="s">
        <v>26</v>
      </c>
      <c r="D60" s="7" t="s">
        <v>154</v>
      </c>
      <c r="E60" s="7" t="str">
        <f t="shared" si="0"/>
        <v>H</v>
      </c>
      <c r="F60" s="7" t="str">
        <f t="shared" si="1"/>
        <v>SECE</v>
      </c>
      <c r="G60" s="8">
        <f>IFERROR(VLOOKUP(C60,'2011'!B:C,2,FALSE),"")</f>
        <v>-6.4</v>
      </c>
      <c r="H60" s="9">
        <f t="shared" si="2"/>
        <v>-6.7840000000000007</v>
      </c>
    </row>
    <row r="61" spans="1:8" x14ac:dyDescent="0.3">
      <c r="A61" s="3">
        <v>2011</v>
      </c>
      <c r="B61" s="7">
        <v>12</v>
      </c>
      <c r="C61" s="7" t="s">
        <v>59</v>
      </c>
      <c r="D61" s="7" t="s">
        <v>131</v>
      </c>
      <c r="E61" s="7" t="s">
        <v>157</v>
      </c>
      <c r="F61" s="7" t="str">
        <f t="shared" si="1"/>
        <v>OOC</v>
      </c>
      <c r="G61" s="8">
        <f>IFERROR(VLOOKUP(C61,'2011'!B:C,2,FALSE),"")</f>
        <v>0</v>
      </c>
      <c r="H61" s="9">
        <f t="shared" si="2"/>
        <v>0</v>
      </c>
    </row>
    <row r="62" spans="1:8" ht="15" customHeight="1" x14ac:dyDescent="0.3">
      <c r="A62" s="4">
        <v>2012</v>
      </c>
      <c r="B62" s="12">
        <v>1</v>
      </c>
      <c r="C62" s="13" t="s">
        <v>111</v>
      </c>
      <c r="D62" s="12" t="s">
        <v>154</v>
      </c>
      <c r="E62" s="12" t="str">
        <f>IF(OR(D62="Nashville, TN",D62="Starkville, MS",D62="Oxford, MS",D62="Fayetteville, AR",D62="Knoxville, TN",D62="Tuscaloosa, AL",D62="Auburn, AL",D62="Columbia, SC",D62="Baton Rouge, LA",D62="College Station, TX",D62="Lexington, KY",D62="Columbia, MO",D62="Gainesville, FL"),"A",IF(D62="Athens, GA","H","N"))</f>
        <v>H</v>
      </c>
      <c r="F62" s="12" t="str">
        <f>IF(OR(C62="Alabama",C62="Arkansas",C62="Auburn",C62="LSU",C62="Mississippi State",C62="Ole Miss",C62="Texas A&amp;M"),"SECW",IF(OR(C62="Florida",C62="Georgia",C62="Kentucky",C62="Missouri",C62="South Carolina",C62="Tennessee",C62="Vanderbilt"),"SECE","OOC"))</f>
        <v>OOC</v>
      </c>
      <c r="G62" s="14">
        <f>IFERROR(VLOOKUP(C62,'2012'!B:C,2,FALSE),"")</f>
        <v>-9.4</v>
      </c>
      <c r="H62" s="15">
        <f>IF(G62&gt;=0,IF(E62="H",0.94,IF(E62="A",1.06,1)),IF(E62="H",1.06,IF(E62="A",0.94,1)))*G62</f>
        <v>-9.9640000000000004</v>
      </c>
    </row>
    <row r="63" spans="1:8" x14ac:dyDescent="0.3">
      <c r="A63" s="4">
        <v>2012</v>
      </c>
      <c r="B63" s="12">
        <v>2</v>
      </c>
      <c r="C63" s="12" t="s">
        <v>11</v>
      </c>
      <c r="D63" s="12" t="s">
        <v>149</v>
      </c>
      <c r="E63" s="12" t="str">
        <f t="shared" si="0"/>
        <v>A</v>
      </c>
      <c r="F63" s="12" t="str">
        <f t="shared" si="1"/>
        <v>SECE</v>
      </c>
      <c r="G63" s="14">
        <f>IFERROR(VLOOKUP(C63,'2012'!B:C,2,FALSE),"")</f>
        <v>7.5</v>
      </c>
      <c r="H63" s="15">
        <f t="shared" si="2"/>
        <v>7.95</v>
      </c>
    </row>
    <row r="64" spans="1:8" x14ac:dyDescent="0.3">
      <c r="A64" s="4">
        <v>2012</v>
      </c>
      <c r="B64" s="12">
        <v>3</v>
      </c>
      <c r="C64" s="12" t="s">
        <v>76</v>
      </c>
      <c r="D64" s="12" t="s">
        <v>154</v>
      </c>
      <c r="E64" s="12" t="str">
        <f t="shared" si="0"/>
        <v>H</v>
      </c>
      <c r="F64" s="12" t="str">
        <f t="shared" si="1"/>
        <v>OOC</v>
      </c>
      <c r="G64" s="14">
        <f>IFERROR(VLOOKUP(C64,'2012'!B:C,2,FALSE),"")</f>
        <v>-9.8000000000000007</v>
      </c>
      <c r="H64" s="15">
        <f t="shared" si="2"/>
        <v>-10.388000000000002</v>
      </c>
    </row>
    <row r="65" spans="1:8" x14ac:dyDescent="0.3">
      <c r="A65" s="4">
        <v>2012</v>
      </c>
      <c r="B65" s="12">
        <v>4</v>
      </c>
      <c r="C65" s="12" t="s">
        <v>64</v>
      </c>
      <c r="D65" s="12" t="s">
        <v>154</v>
      </c>
      <c r="E65" s="12" t="str">
        <f t="shared" si="0"/>
        <v>H</v>
      </c>
      <c r="F65" s="12" t="str">
        <f t="shared" si="1"/>
        <v>SECE</v>
      </c>
      <c r="G65" s="14">
        <f>IFERROR(VLOOKUP(C65,'2012'!B:C,2,FALSE),"")</f>
        <v>3.3</v>
      </c>
      <c r="H65" s="15">
        <f t="shared" si="2"/>
        <v>3.1019999999999999</v>
      </c>
    </row>
    <row r="66" spans="1:8" x14ac:dyDescent="0.3">
      <c r="A66" s="4">
        <v>2012</v>
      </c>
      <c r="B66" s="12">
        <v>5</v>
      </c>
      <c r="C66" s="12" t="s">
        <v>14</v>
      </c>
      <c r="D66" s="12" t="s">
        <v>154</v>
      </c>
      <c r="E66" s="12" t="str">
        <f t="shared" si="0"/>
        <v>H</v>
      </c>
      <c r="F66" s="12" t="str">
        <f t="shared" si="1"/>
        <v>SECE</v>
      </c>
      <c r="G66" s="14">
        <f>IFERROR(VLOOKUP(C66,'2012'!B:C,2,FALSE),"")</f>
        <v>7.4</v>
      </c>
      <c r="H66" s="15">
        <f t="shared" si="2"/>
        <v>6.9559999999999995</v>
      </c>
    </row>
    <row r="67" spans="1:8" x14ac:dyDescent="0.3">
      <c r="A67" s="4">
        <v>2012</v>
      </c>
      <c r="B67" s="12">
        <v>6</v>
      </c>
      <c r="C67" s="12" t="s">
        <v>34</v>
      </c>
      <c r="D67" s="12" t="s">
        <v>153</v>
      </c>
      <c r="E67" s="12" t="str">
        <f t="shared" ref="E67:E73" si="14">IF(OR(D67="Nashville, TN",D67="Starkville, MS",D67="Oxford, MS",D67="Fayetteville, AR",D67="Knoxville, TN",D67="Tuscaloosa, AL",D67="Auburn, AL",D67="Columbia, SC",D67="Baton Rouge, LA",D67="College Station, TX",D67="Lexington, KY",D67="Columbia, MO",D67="Gainesville, FL"),"A",IF(D67="Athens, GA","H","N"))</f>
        <v>A</v>
      </c>
      <c r="F67" s="12" t="str">
        <f t="shared" ref="F67:F73" si="15">IF(OR(C67="Alabama",C67="Arkansas",C67="Auburn",C67="LSU",C67="Mississippi State",C67="Ole Miss",C67="Texas A&amp;M"),"SECW",IF(OR(C67="Florida",C67="Georgia",C67="Kentucky",C67="Missouri",C67="South Carolina",C67="Tennessee",C67="Vanderbilt"),"SECE","OOC"))</f>
        <v>SECE</v>
      </c>
      <c r="G67" s="14">
        <f>IFERROR(VLOOKUP(C67,'2012'!B:C,2,FALSE),"")</f>
        <v>15.8</v>
      </c>
      <c r="H67" s="15">
        <f t="shared" ref="H67:H73" si="16">IF(G67&gt;=0,IF(E67="H",0.94,IF(E67="A",1.06,1)),IF(E67="H",1.06,IF(E67="A",0.94,1)))*G67</f>
        <v>16.748000000000001</v>
      </c>
    </row>
    <row r="68" spans="1:8" x14ac:dyDescent="0.3">
      <c r="A68" s="4">
        <v>2012</v>
      </c>
      <c r="B68" s="12">
        <v>7</v>
      </c>
      <c r="C68" s="12" t="s">
        <v>26</v>
      </c>
      <c r="D68" s="12" t="s">
        <v>146</v>
      </c>
      <c r="E68" s="12" t="str">
        <f t="shared" si="14"/>
        <v>A</v>
      </c>
      <c r="F68" s="12" t="str">
        <f t="shared" si="15"/>
        <v>SECE</v>
      </c>
      <c r="G68" s="14">
        <f>IFERROR(VLOOKUP(C68,'2012'!B:C,2,FALSE),"")</f>
        <v>-3.3</v>
      </c>
      <c r="H68" s="15">
        <f t="shared" si="16"/>
        <v>-3.1019999999999999</v>
      </c>
    </row>
    <row r="69" spans="1:8" x14ac:dyDescent="0.3">
      <c r="A69" s="4">
        <v>2012</v>
      </c>
      <c r="B69" s="12">
        <v>8</v>
      </c>
      <c r="C69" s="12" t="s">
        <v>5</v>
      </c>
      <c r="D69" s="12" t="s">
        <v>156</v>
      </c>
      <c r="E69" s="12" t="str">
        <f t="shared" si="14"/>
        <v>N</v>
      </c>
      <c r="F69" s="12" t="str">
        <f t="shared" si="15"/>
        <v>SECE</v>
      </c>
      <c r="G69" s="14">
        <f>IFERROR(VLOOKUP(C69,'2012'!B:C,2,FALSE),"")</f>
        <v>22.4</v>
      </c>
      <c r="H69" s="15">
        <f t="shared" si="16"/>
        <v>22.4</v>
      </c>
    </row>
    <row r="70" spans="1:8" x14ac:dyDescent="0.3">
      <c r="A70" s="4">
        <v>2012</v>
      </c>
      <c r="B70" s="12">
        <v>9</v>
      </c>
      <c r="C70" s="12" t="s">
        <v>78</v>
      </c>
      <c r="D70" s="12" t="s">
        <v>154</v>
      </c>
      <c r="E70" s="12" t="str">
        <f t="shared" si="14"/>
        <v>H</v>
      </c>
      <c r="F70" s="12" t="str">
        <f t="shared" si="15"/>
        <v>SECW</v>
      </c>
      <c r="G70" s="14">
        <f>IFERROR(VLOOKUP(C70,'2012'!B:C,2,FALSE),"")</f>
        <v>13.1</v>
      </c>
      <c r="H70" s="15">
        <f t="shared" si="16"/>
        <v>12.313999999999998</v>
      </c>
    </row>
    <row r="71" spans="1:8" x14ac:dyDescent="0.3">
      <c r="A71" s="4">
        <v>2012</v>
      </c>
      <c r="B71" s="12">
        <v>10</v>
      </c>
      <c r="C71" s="12" t="s">
        <v>21</v>
      </c>
      <c r="D71" s="12" t="s">
        <v>148</v>
      </c>
      <c r="E71" s="12" t="str">
        <f t="shared" si="14"/>
        <v>A</v>
      </c>
      <c r="F71" s="12" t="str">
        <f t="shared" si="15"/>
        <v>SECW</v>
      </c>
      <c r="G71" s="14">
        <f>IFERROR(VLOOKUP(C71,'2012'!B:C,2,FALSE),"")</f>
        <v>-2.6</v>
      </c>
      <c r="H71" s="15">
        <f t="shared" si="16"/>
        <v>-2.444</v>
      </c>
    </row>
    <row r="72" spans="1:8" x14ac:dyDescent="0.3">
      <c r="A72" s="4">
        <v>2012</v>
      </c>
      <c r="B72" s="12">
        <v>11</v>
      </c>
      <c r="C72" s="12" t="s">
        <v>128</v>
      </c>
      <c r="D72" s="12" t="s">
        <v>154</v>
      </c>
      <c r="E72" s="12" t="str">
        <f t="shared" si="14"/>
        <v>H</v>
      </c>
      <c r="F72" s="12" t="str">
        <f t="shared" si="15"/>
        <v>OOC</v>
      </c>
      <c r="G72" s="14">
        <v>-30</v>
      </c>
      <c r="H72" s="15">
        <f t="shared" si="16"/>
        <v>-31.8</v>
      </c>
    </row>
    <row r="73" spans="1:8" x14ac:dyDescent="0.3">
      <c r="A73" s="4">
        <v>2012</v>
      </c>
      <c r="B73" s="12">
        <v>12</v>
      </c>
      <c r="C73" s="12" t="s">
        <v>59</v>
      </c>
      <c r="D73" s="12" t="s">
        <v>154</v>
      </c>
      <c r="E73" s="12" t="str">
        <f t="shared" si="14"/>
        <v>H</v>
      </c>
      <c r="F73" s="12" t="str">
        <f t="shared" si="15"/>
        <v>OOC</v>
      </c>
      <c r="G73" s="14">
        <f>IFERROR(VLOOKUP(C73,'2012'!B:C,2,FALSE),"")</f>
        <v>11</v>
      </c>
      <c r="H73" s="15">
        <f t="shared" si="16"/>
        <v>10.34</v>
      </c>
    </row>
    <row r="74" spans="1:8" ht="15" customHeight="1" x14ac:dyDescent="0.3">
      <c r="A74" s="3">
        <v>2013</v>
      </c>
      <c r="B74" s="7">
        <v>1</v>
      </c>
      <c r="C74" s="16" t="s">
        <v>23</v>
      </c>
      <c r="D74" s="7" t="s">
        <v>175</v>
      </c>
      <c r="E74" s="7" t="s">
        <v>157</v>
      </c>
      <c r="F74" s="7" t="str">
        <f>IF(OR(C74="Alabama",C74="Arkansas",C74="Auburn",C74="LSU",C74="Mississippi State",C74="Ole Miss",C74="Texas A&amp;M"),"SECW",IF(OR(C74="Florida",C74="Georgia",C74="Kentucky",C74="Missouri",C74="South Carolina",C74="Tennessee",C74="Vanderbilt"),"SECE","OOC"))</f>
        <v>OOC</v>
      </c>
      <c r="G74" s="8">
        <f>IFERROR(VLOOKUP(C74,'2013'!B:C,2,FALSE),"")</f>
        <v>14.3</v>
      </c>
      <c r="H74" s="9">
        <f>IF(G74&gt;=0,IF(E74="H",0.94,IF(E74="A",1.06,1)),IF(E74="H",1.06,IF(E74="A",0.94,1)))*G74</f>
        <v>15.158000000000001</v>
      </c>
    </row>
    <row r="75" spans="1:8" x14ac:dyDescent="0.3">
      <c r="A75" s="3">
        <v>2013</v>
      </c>
      <c r="B75" s="7">
        <v>2</v>
      </c>
      <c r="C75" s="7" t="s">
        <v>34</v>
      </c>
      <c r="D75" s="7" t="s">
        <v>154</v>
      </c>
      <c r="E75" s="7" t="str">
        <f t="shared" ref="E75:E97" si="17">IF(OR(D75="Nashville, TN",D75="Starkville, MS",D75="Oxford, MS",D75="Fayetteville, AR",D75="Knoxville, TN",D75="Tuscaloosa, AL",D75="Auburn, AL",D75="Columbia, SC",D75="Baton Rouge, LA",D75="College Station, TX",D75="Lexington, KY",D75="Columbia, MO",D75="Gainesville, FL"),"A",IF(D75="Athens, GA","H","N"))</f>
        <v>H</v>
      </c>
      <c r="F75" s="7" t="str">
        <f t="shared" ref="F75:F97" si="18">IF(OR(C75="Alabama",C75="Arkansas",C75="Auburn",C75="LSU",C75="Mississippi State",C75="Ole Miss",C75="Texas A&amp;M"),"SECW",IF(OR(C75="Florida",C75="Georgia",C75="Kentucky",C75="Missouri",C75="South Carolina",C75="Tennessee",C75="Vanderbilt"),"SECE","OOC"))</f>
        <v>SECE</v>
      </c>
      <c r="G75" s="8">
        <f>IFERROR(VLOOKUP(C75,'2013'!B:C,2,FALSE),"")</f>
        <v>17.5</v>
      </c>
      <c r="H75" s="9">
        <f t="shared" ref="H75:H97" si="19">IF(G75&gt;=0,IF(E75="H",0.94,IF(E75="A",1.06,1)),IF(E75="H",1.06,IF(E75="A",0.94,1)))*G75</f>
        <v>16.45</v>
      </c>
    </row>
    <row r="76" spans="1:8" x14ac:dyDescent="0.3">
      <c r="A76" s="3">
        <v>2013</v>
      </c>
      <c r="B76" s="7">
        <v>3</v>
      </c>
      <c r="C76" s="7" t="s">
        <v>120</v>
      </c>
      <c r="D76" s="7" t="s">
        <v>154</v>
      </c>
      <c r="E76" s="7" t="str">
        <f t="shared" si="17"/>
        <v>H</v>
      </c>
      <c r="F76" s="7" t="str">
        <f t="shared" si="18"/>
        <v>OOC</v>
      </c>
      <c r="G76" s="8">
        <f>IFERROR(VLOOKUP(C76,'2013'!B:C,2,FALSE),"")</f>
        <v>8.1</v>
      </c>
      <c r="H76" s="9">
        <f t="shared" si="19"/>
        <v>7.613999999999999</v>
      </c>
    </row>
    <row r="77" spans="1:8" x14ac:dyDescent="0.3">
      <c r="A77" s="3">
        <v>2013</v>
      </c>
      <c r="B77" s="7">
        <v>4</v>
      </c>
      <c r="C77" s="7" t="s">
        <v>4</v>
      </c>
      <c r="D77" s="7" t="s">
        <v>154</v>
      </c>
      <c r="E77" s="7" t="str">
        <f t="shared" si="17"/>
        <v>H</v>
      </c>
      <c r="F77" s="7" t="str">
        <f t="shared" si="18"/>
        <v>SECW</v>
      </c>
      <c r="G77" s="8">
        <f>IFERROR(VLOOKUP(C77,'2013'!B:C,2,FALSE),"")</f>
        <v>15.9</v>
      </c>
      <c r="H77" s="9">
        <f t="shared" si="19"/>
        <v>14.946</v>
      </c>
    </row>
    <row r="78" spans="1:8" x14ac:dyDescent="0.3">
      <c r="A78" s="3">
        <v>2013</v>
      </c>
      <c r="B78" s="7">
        <v>5</v>
      </c>
      <c r="C78" s="7" t="s">
        <v>14</v>
      </c>
      <c r="D78" s="7" t="s">
        <v>135</v>
      </c>
      <c r="E78" s="7" t="str">
        <f t="shared" si="17"/>
        <v>A</v>
      </c>
      <c r="F78" s="7" t="str">
        <f t="shared" si="18"/>
        <v>SECE</v>
      </c>
      <c r="G78" s="8">
        <f>IFERROR(VLOOKUP(C78,'2013'!B:C,2,FALSE),"")</f>
        <v>6.5</v>
      </c>
      <c r="H78" s="9">
        <f t="shared" si="19"/>
        <v>6.8900000000000006</v>
      </c>
    </row>
    <row r="79" spans="1:8" x14ac:dyDescent="0.3">
      <c r="A79" s="3">
        <v>2013</v>
      </c>
      <c r="B79" s="7">
        <v>6</v>
      </c>
      <c r="C79" s="7" t="s">
        <v>11</v>
      </c>
      <c r="D79" s="7" t="s">
        <v>154</v>
      </c>
      <c r="E79" s="7" t="str">
        <f t="shared" si="17"/>
        <v>H</v>
      </c>
      <c r="F79" s="7" t="str">
        <f t="shared" si="18"/>
        <v>SECE</v>
      </c>
      <c r="G79" s="8">
        <f>IFERROR(VLOOKUP(C79,'2013'!B:C,2,FALSE),"")</f>
        <v>18.7</v>
      </c>
      <c r="H79" s="9">
        <f t="shared" si="19"/>
        <v>17.577999999999999</v>
      </c>
    </row>
    <row r="80" spans="1:8" x14ac:dyDescent="0.3">
      <c r="A80" s="3">
        <v>2013</v>
      </c>
      <c r="B80" s="7">
        <v>7</v>
      </c>
      <c r="C80" s="7" t="s">
        <v>64</v>
      </c>
      <c r="D80" s="7" t="s">
        <v>155</v>
      </c>
      <c r="E80" s="7" t="str">
        <f t="shared" si="17"/>
        <v>A</v>
      </c>
      <c r="F80" s="7" t="str">
        <f t="shared" si="18"/>
        <v>SECE</v>
      </c>
      <c r="G80" s="8">
        <f>IFERROR(VLOOKUP(C80,'2013'!B:C,2,FALSE),"")</f>
        <v>-0.1</v>
      </c>
      <c r="H80" s="9">
        <f t="shared" si="19"/>
        <v>-9.4E-2</v>
      </c>
    </row>
    <row r="81" spans="1:8" x14ac:dyDescent="0.3">
      <c r="A81" s="3">
        <v>2013</v>
      </c>
      <c r="B81" s="7">
        <v>8</v>
      </c>
      <c r="C81" s="7" t="s">
        <v>5</v>
      </c>
      <c r="D81" s="7" t="s">
        <v>156</v>
      </c>
      <c r="E81" s="7" t="str">
        <f t="shared" si="17"/>
        <v>N</v>
      </c>
      <c r="F81" s="7" t="str">
        <f t="shared" si="18"/>
        <v>SECE</v>
      </c>
      <c r="G81" s="8">
        <f>IFERROR(VLOOKUP(C81,'2013'!B:C,2,FALSE),"")</f>
        <v>9.6999999999999993</v>
      </c>
      <c r="H81" s="9">
        <f t="shared" si="19"/>
        <v>9.6999999999999993</v>
      </c>
    </row>
    <row r="82" spans="1:8" x14ac:dyDescent="0.3">
      <c r="A82" s="3">
        <v>2013</v>
      </c>
      <c r="B82" s="7">
        <v>9</v>
      </c>
      <c r="C82" s="7" t="s">
        <v>181</v>
      </c>
      <c r="D82" s="7" t="s">
        <v>154</v>
      </c>
      <c r="E82" s="7" t="str">
        <f t="shared" si="17"/>
        <v>H</v>
      </c>
      <c r="F82" s="7" t="str">
        <f t="shared" si="18"/>
        <v>OOC</v>
      </c>
      <c r="G82" s="8">
        <v>-30</v>
      </c>
      <c r="H82" s="9">
        <f t="shared" si="19"/>
        <v>-31.8</v>
      </c>
    </row>
    <row r="83" spans="1:8" x14ac:dyDescent="0.3">
      <c r="A83" s="3">
        <v>2013</v>
      </c>
      <c r="B83" s="7">
        <v>10</v>
      </c>
      <c r="C83" s="7" t="s">
        <v>21</v>
      </c>
      <c r="D83" s="7" t="s">
        <v>148</v>
      </c>
      <c r="E83" s="7" t="str">
        <f t="shared" si="17"/>
        <v>A</v>
      </c>
      <c r="F83" s="7" t="str">
        <f t="shared" si="18"/>
        <v>SECW</v>
      </c>
      <c r="G83" s="8">
        <f>IFERROR(VLOOKUP(C83,'2013'!B:C,2,FALSE),"")</f>
        <v>20.399999999999999</v>
      </c>
      <c r="H83" s="9">
        <f t="shared" si="19"/>
        <v>21.623999999999999</v>
      </c>
    </row>
    <row r="84" spans="1:8" x14ac:dyDescent="0.3">
      <c r="A84" s="3">
        <v>2013</v>
      </c>
      <c r="B84" s="7">
        <v>11</v>
      </c>
      <c r="C84" s="7" t="s">
        <v>26</v>
      </c>
      <c r="D84" s="7" t="s">
        <v>154</v>
      </c>
      <c r="E84" s="7" t="str">
        <f t="shared" si="17"/>
        <v>H</v>
      </c>
      <c r="F84" s="7" t="str">
        <f t="shared" si="18"/>
        <v>SECE</v>
      </c>
      <c r="G84" s="8">
        <f>IFERROR(VLOOKUP(C84,'2013'!B:C,2,FALSE),"")</f>
        <v>-3.4</v>
      </c>
      <c r="H84" s="9">
        <f t="shared" si="19"/>
        <v>-3.6040000000000001</v>
      </c>
    </row>
    <row r="85" spans="1:8" x14ac:dyDescent="0.3">
      <c r="A85" s="3">
        <v>2013</v>
      </c>
      <c r="B85" s="7">
        <v>12</v>
      </c>
      <c r="C85" s="7" t="s">
        <v>59</v>
      </c>
      <c r="D85" s="7" t="s">
        <v>131</v>
      </c>
      <c r="E85" s="7" t="s">
        <v>157</v>
      </c>
      <c r="F85" s="7" t="str">
        <f t="shared" si="18"/>
        <v>OOC</v>
      </c>
      <c r="G85" s="8">
        <f>IFERROR(VLOOKUP(C85,'2013'!B:C,2,FALSE),"")</f>
        <v>7.6</v>
      </c>
      <c r="H85" s="9">
        <f t="shared" si="19"/>
        <v>8.0559999999999992</v>
      </c>
    </row>
    <row r="86" spans="1:8" ht="15" customHeight="1" x14ac:dyDescent="0.3">
      <c r="A86" s="4">
        <v>2014</v>
      </c>
      <c r="B86" s="12">
        <v>1</v>
      </c>
      <c r="C86" s="13" t="s">
        <v>23</v>
      </c>
      <c r="D86" s="12" t="s">
        <v>154</v>
      </c>
      <c r="E86" s="12" t="str">
        <f>IF(OR(D86="Nashville, TN",D86="Starkville, MS",D86="Oxford, MS",D86="Fayetteville, AR",D86="Knoxville, TN",D86="Tuscaloosa, AL",D86="Auburn, AL",D86="Columbia, SC",D86="Baton Rouge, LA",D86="College Station, TX",D86="Lexington, KY",D86="Columbia, MO",D86="Gainesville, FL"),"A",IF(D86="Athens, GA","H","N"))</f>
        <v>H</v>
      </c>
      <c r="F86" s="12" t="str">
        <f>IF(OR(C86="Alabama",C86="Arkansas",C86="Auburn",C86="LSU",C86="Mississippi State",C86="Ole Miss",C86="Texas A&amp;M"),"SECW",IF(OR(C86="Florida",C86="Georgia",C86="Kentucky",C86="Missouri",C86="South Carolina",C86="Tennessee",C86="Vanderbilt"),"SECE","OOC"))</f>
        <v>OOC</v>
      </c>
      <c r="G86" s="14">
        <f>IFERROR(VLOOKUP(C86,'2014'!B:C,2,FALSE),"")</f>
        <v>15.5</v>
      </c>
      <c r="H86" s="15">
        <f>IF(G86&gt;=0,IF(E86="H",0.94,IF(E86="A",1.06,1)),IF(E86="H",1.06,IF(E86="A",0.94,1)))*G86</f>
        <v>14.569999999999999</v>
      </c>
    </row>
    <row r="87" spans="1:8" x14ac:dyDescent="0.3">
      <c r="A87" s="4">
        <v>2014</v>
      </c>
      <c r="B87" s="12">
        <v>2</v>
      </c>
      <c r="C87" s="12" t="s">
        <v>34</v>
      </c>
      <c r="D87" s="12" t="s">
        <v>153</v>
      </c>
      <c r="E87" s="12" t="str">
        <f t="shared" si="17"/>
        <v>A</v>
      </c>
      <c r="F87" s="12" t="str">
        <f t="shared" si="18"/>
        <v>SECE</v>
      </c>
      <c r="G87" s="14">
        <f>IFERROR(VLOOKUP(C87,'2014'!B:C,2,FALSE),"")</f>
        <v>7.9</v>
      </c>
      <c r="H87" s="15">
        <f t="shared" si="19"/>
        <v>8.3740000000000006</v>
      </c>
    </row>
    <row r="88" spans="1:8" x14ac:dyDescent="0.3">
      <c r="A88" s="4">
        <v>2014</v>
      </c>
      <c r="B88" s="12">
        <v>3</v>
      </c>
      <c r="C88" s="12" t="s">
        <v>61</v>
      </c>
      <c r="D88" s="12" t="s">
        <v>154</v>
      </c>
      <c r="E88" s="12" t="str">
        <f t="shared" si="17"/>
        <v>H</v>
      </c>
      <c r="F88" s="12" t="str">
        <f t="shared" si="18"/>
        <v>OOC</v>
      </c>
      <c r="G88" s="14">
        <f>IFERROR(VLOOKUP(C88,'2014'!B:C,2,FALSE),"")</f>
        <v>-18.100000000000001</v>
      </c>
      <c r="H88" s="15">
        <f t="shared" si="19"/>
        <v>-19.186000000000003</v>
      </c>
    </row>
    <row r="89" spans="1:8" x14ac:dyDescent="0.3">
      <c r="A89" s="4">
        <v>2014</v>
      </c>
      <c r="B89" s="12">
        <v>4</v>
      </c>
      <c r="C89" s="12" t="s">
        <v>14</v>
      </c>
      <c r="D89" s="12" t="s">
        <v>154</v>
      </c>
      <c r="E89" s="12" t="str">
        <f t="shared" si="17"/>
        <v>H</v>
      </c>
      <c r="F89" s="12" t="str">
        <f t="shared" si="18"/>
        <v>SECE</v>
      </c>
      <c r="G89" s="14">
        <f>IFERROR(VLOOKUP(C89,'2014'!B:C,2,FALSE),"")</f>
        <v>14.2</v>
      </c>
      <c r="H89" s="15">
        <f t="shared" si="19"/>
        <v>13.347999999999999</v>
      </c>
    </row>
    <row r="90" spans="1:8" x14ac:dyDescent="0.3">
      <c r="A90" s="4">
        <v>2014</v>
      </c>
      <c r="B90" s="12">
        <v>5</v>
      </c>
      <c r="C90" s="12" t="s">
        <v>64</v>
      </c>
      <c r="D90" s="12" t="s">
        <v>154</v>
      </c>
      <c r="E90" s="12" t="str">
        <f t="shared" si="17"/>
        <v>H</v>
      </c>
      <c r="F90" s="12" t="str">
        <f t="shared" si="18"/>
        <v>SECE</v>
      </c>
      <c r="G90" s="14">
        <f>IFERROR(VLOOKUP(C90,'2014'!B:C,2,FALSE),"")</f>
        <v>-10.9</v>
      </c>
      <c r="H90" s="15">
        <f t="shared" si="19"/>
        <v>-11.554</v>
      </c>
    </row>
    <row r="91" spans="1:8" x14ac:dyDescent="0.3">
      <c r="A91" s="4">
        <v>2014</v>
      </c>
      <c r="B91" s="12">
        <v>6</v>
      </c>
      <c r="C91" s="12" t="s">
        <v>11</v>
      </c>
      <c r="D91" s="12" t="s">
        <v>149</v>
      </c>
      <c r="E91" s="12" t="str">
        <f t="shared" si="17"/>
        <v>A</v>
      </c>
      <c r="F91" s="12" t="str">
        <f t="shared" si="18"/>
        <v>SECE</v>
      </c>
      <c r="G91" s="14">
        <f>IFERROR(VLOOKUP(C91,'2014'!B:C,2,FALSE),"")</f>
        <v>13</v>
      </c>
      <c r="H91" s="15">
        <f t="shared" si="19"/>
        <v>13.780000000000001</v>
      </c>
    </row>
    <row r="92" spans="1:8" x14ac:dyDescent="0.3">
      <c r="A92" s="4">
        <v>2014</v>
      </c>
      <c r="B92" s="12">
        <v>7</v>
      </c>
      <c r="C92" s="12" t="s">
        <v>37</v>
      </c>
      <c r="D92" s="12" t="s">
        <v>136</v>
      </c>
      <c r="E92" s="12" t="str">
        <f t="shared" si="17"/>
        <v>A</v>
      </c>
      <c r="F92" s="12" t="str">
        <f t="shared" si="18"/>
        <v>SECW</v>
      </c>
      <c r="G92" s="14">
        <f>IFERROR(VLOOKUP(C92,'2014'!B:C,2,FALSE),"")</f>
        <v>23.1</v>
      </c>
      <c r="H92" s="15">
        <f t="shared" si="19"/>
        <v>24.486000000000004</v>
      </c>
    </row>
    <row r="93" spans="1:8" x14ac:dyDescent="0.3">
      <c r="A93" s="4">
        <v>2014</v>
      </c>
      <c r="B93" s="12">
        <v>8</v>
      </c>
      <c r="C93" s="12" t="s">
        <v>5</v>
      </c>
      <c r="D93" s="12" t="s">
        <v>154</v>
      </c>
      <c r="E93" s="12" t="str">
        <f t="shared" si="17"/>
        <v>H</v>
      </c>
      <c r="F93" s="12" t="str">
        <f t="shared" si="18"/>
        <v>SECE</v>
      </c>
      <c r="G93" s="14">
        <f>IFERROR(VLOOKUP(C93,'2014'!B:C,2,FALSE),"")</f>
        <v>11.6</v>
      </c>
      <c r="H93" s="15">
        <f t="shared" si="19"/>
        <v>10.904</v>
      </c>
    </row>
    <row r="94" spans="1:8" x14ac:dyDescent="0.3">
      <c r="A94" s="4">
        <v>2014</v>
      </c>
      <c r="B94" s="12">
        <v>9</v>
      </c>
      <c r="C94" s="12" t="s">
        <v>26</v>
      </c>
      <c r="D94" s="12" t="s">
        <v>146</v>
      </c>
      <c r="E94" s="12" t="str">
        <f t="shared" si="17"/>
        <v>A</v>
      </c>
      <c r="F94" s="12" t="str">
        <f t="shared" si="18"/>
        <v>SECE</v>
      </c>
      <c r="G94" s="14">
        <f>IFERROR(VLOOKUP(C94,'2014'!B:C,2,FALSE),"")</f>
        <v>1.5</v>
      </c>
      <c r="H94" s="15">
        <f t="shared" si="19"/>
        <v>1.59</v>
      </c>
    </row>
    <row r="95" spans="1:8" x14ac:dyDescent="0.3">
      <c r="A95" s="4">
        <v>2014</v>
      </c>
      <c r="B95" s="12">
        <v>10</v>
      </c>
      <c r="C95" s="12" t="s">
        <v>21</v>
      </c>
      <c r="D95" s="12" t="s">
        <v>154</v>
      </c>
      <c r="E95" s="12" t="str">
        <f t="shared" si="17"/>
        <v>H</v>
      </c>
      <c r="F95" s="12" t="str">
        <f t="shared" si="18"/>
        <v>SECW</v>
      </c>
      <c r="G95" s="14">
        <f>IFERROR(VLOOKUP(C95,'2014'!B:C,2,FALSE),"")</f>
        <v>23.6</v>
      </c>
      <c r="H95" s="15">
        <f t="shared" si="19"/>
        <v>22.184000000000001</v>
      </c>
    </row>
    <row r="96" spans="1:8" x14ac:dyDescent="0.3">
      <c r="A96" s="4">
        <v>2014</v>
      </c>
      <c r="B96" s="12">
        <v>11</v>
      </c>
      <c r="C96" s="12" t="s">
        <v>180</v>
      </c>
      <c r="D96" s="12" t="s">
        <v>154</v>
      </c>
      <c r="E96" s="12" t="str">
        <f t="shared" si="17"/>
        <v>H</v>
      </c>
      <c r="F96" s="12" t="str">
        <f t="shared" si="18"/>
        <v>OOC</v>
      </c>
      <c r="G96" s="14">
        <v>-30</v>
      </c>
      <c r="H96" s="15">
        <f t="shared" si="19"/>
        <v>-31.8</v>
      </c>
    </row>
    <row r="97" spans="1:8" x14ac:dyDescent="0.3">
      <c r="A97" s="4">
        <v>2014</v>
      </c>
      <c r="B97" s="12">
        <v>12</v>
      </c>
      <c r="C97" s="12" t="s">
        <v>59</v>
      </c>
      <c r="D97" s="12" t="s">
        <v>154</v>
      </c>
      <c r="E97" s="12" t="str">
        <f t="shared" si="17"/>
        <v>H</v>
      </c>
      <c r="F97" s="12" t="str">
        <f t="shared" si="18"/>
        <v>OOC</v>
      </c>
      <c r="G97" s="14">
        <f>IFERROR(VLOOKUP(C97,'2014'!B:C,2,FALSE),"")</f>
        <v>18.7</v>
      </c>
      <c r="H97" s="15">
        <f t="shared" si="19"/>
        <v>17.577999999999999</v>
      </c>
    </row>
  </sheetData>
  <autoFilter ref="A1:H97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workbookViewId="0"/>
  </sheetViews>
  <sheetFormatPr defaultColWidth="9.109375" defaultRowHeight="14.4" x14ac:dyDescent="0.3"/>
  <cols>
    <col min="1" max="1" width="7.6640625" style="2" bestFit="1" customWidth="1"/>
    <col min="2" max="2" width="12" style="7" bestFit="1" customWidth="1"/>
    <col min="3" max="3" width="23.5546875" style="7" bestFit="1" customWidth="1"/>
    <col min="4" max="4" width="15.44140625" style="7" bestFit="1" customWidth="1"/>
    <col min="5" max="5" width="9.5546875" style="7" bestFit="1" customWidth="1"/>
    <col min="6" max="6" width="10" style="7" bestFit="1" customWidth="1"/>
    <col min="7" max="7" width="11.44140625" style="8" bestFit="1" customWidth="1"/>
    <col min="8" max="8" width="12.6640625" style="9" bestFit="1" customWidth="1"/>
    <col min="9" max="9" width="9.109375" style="7"/>
    <col min="10" max="10" width="8.88671875" style="7" bestFit="1" customWidth="1"/>
    <col min="11" max="11" width="7.44140625" style="7" bestFit="1" customWidth="1"/>
    <col min="12" max="12" width="10.5546875" style="7" bestFit="1" customWidth="1"/>
    <col min="13" max="13" width="13.44140625" style="7" bestFit="1" customWidth="1"/>
    <col min="14" max="14" width="6.33203125" style="7" bestFit="1" customWidth="1"/>
    <col min="15" max="15" width="6.5546875" style="7" bestFit="1" customWidth="1"/>
    <col min="16" max="16" width="6.33203125" style="7" bestFit="1" customWidth="1"/>
    <col min="17" max="17" width="5.88671875" style="7" bestFit="1" customWidth="1"/>
    <col min="18" max="16384" width="9.109375" style="7"/>
  </cols>
  <sheetData>
    <row r="1" spans="1:17" x14ac:dyDescent="0.3">
      <c r="A1" s="2" t="s">
        <v>138</v>
      </c>
      <c r="B1" s="2" t="s">
        <v>139</v>
      </c>
      <c r="C1" s="2" t="s">
        <v>140</v>
      </c>
      <c r="D1" s="2" t="s">
        <v>141</v>
      </c>
      <c r="E1" s="2" t="s">
        <v>142</v>
      </c>
      <c r="F1" s="2" t="s">
        <v>143</v>
      </c>
      <c r="G1" s="5" t="s">
        <v>144</v>
      </c>
      <c r="H1" s="6" t="s">
        <v>160</v>
      </c>
      <c r="J1" s="2" t="s">
        <v>242</v>
      </c>
      <c r="K1" s="2" t="s">
        <v>243</v>
      </c>
      <c r="L1" s="2" t="s">
        <v>247</v>
      </c>
      <c r="M1" s="2" t="s">
        <v>248</v>
      </c>
      <c r="N1" s="2" t="s">
        <v>241</v>
      </c>
      <c r="O1" s="2" t="s">
        <v>244</v>
      </c>
      <c r="P1" s="2" t="s">
        <v>245</v>
      </c>
      <c r="Q1" s="2" t="s">
        <v>246</v>
      </c>
    </row>
    <row r="2" spans="1:17" ht="15" customHeight="1" x14ac:dyDescent="0.3">
      <c r="A2" s="3">
        <v>2007</v>
      </c>
      <c r="B2" s="7">
        <v>1</v>
      </c>
      <c r="C2" s="7" t="s">
        <v>183</v>
      </c>
      <c r="D2" s="7" t="s">
        <v>146</v>
      </c>
      <c r="E2" s="7" t="str">
        <f>IF(OR(D2="Nashville, TN",D2="Starkville, MS",D2="Oxford, MS",D2="Fayetteville, AR",D2="Knoxville, TN",D2="Tuscaloosa, AL",D2="Auburn, AL",D2="Columbia, SC",D2="Baton Rouge, LA",D2="College Station, TX",D2="Athens, GA",D2="Columbia, MO",D2="Gainesville, FL"),"A",IF(D2="Lexington, KY","H","N"))</f>
        <v>H</v>
      </c>
      <c r="F2" s="7" t="str">
        <f>IF(OR(C2="Alabama",C2="Arkansas",C2="Auburn",C2="LSU",C2="Mississippi State",C2="Ole Miss",C2="Texas A&amp;M"),"SECW",IF(OR(C2="Florida",C2="Georgia",C2="Kentucky",C2="Missouri",C2="South Carolina",C2="Tennessee",C2="Vanderbilt"),"SECE","OOC"))</f>
        <v>OOC</v>
      </c>
      <c r="G2" s="8">
        <v>-30</v>
      </c>
      <c r="H2" s="9">
        <f>IF(G2&gt;=0,IF(E2="H",0.94,IF(E2="A",1.06,1)),IF(E2="H",1.06,IF(E2="A",0.94,1)))*G2</f>
        <v>-31.8</v>
      </c>
      <c r="J2" s="2">
        <v>2007</v>
      </c>
      <c r="K2" s="9">
        <f>SUMIF(A:A,J2,H:H)</f>
        <v>51.61</v>
      </c>
      <c r="L2" s="9">
        <f>SUMIFS(H:H,A:A,J2,F:F,"SECE")</f>
        <v>65.246000000000009</v>
      </c>
      <c r="M2" s="9">
        <f>SUMIFS(H:H,A:A,J2,F:F,"SECW")</f>
        <v>29.552</v>
      </c>
      <c r="N2" s="9">
        <f>SUMIFS(H:H,A:A,J2,F:F,"OOC")</f>
        <v>-43.188000000000002</v>
      </c>
      <c r="O2" s="9">
        <f>L2+M2</f>
        <v>94.798000000000002</v>
      </c>
      <c r="P2" s="9">
        <f>SUMIFS(H:H,A:A,J2,E:E,"H")</f>
        <v>17.16</v>
      </c>
      <c r="Q2" s="9">
        <f>SUMIFS(H:H,A:A,J2,E:E,"A")+SUMIFS(H:H,A:A,J2,E:E,"N")</f>
        <v>34.450000000000003</v>
      </c>
    </row>
    <row r="3" spans="1:17" x14ac:dyDescent="0.3">
      <c r="A3" s="3">
        <v>2007</v>
      </c>
      <c r="B3" s="7">
        <v>2</v>
      </c>
      <c r="C3" s="7" t="s">
        <v>194</v>
      </c>
      <c r="D3" s="7" t="s">
        <v>146</v>
      </c>
      <c r="E3" s="7" t="str">
        <f t="shared" ref="E3:E66" si="0">IF(OR(D3="Nashville, TN",D3="Starkville, MS",D3="Oxford, MS",D3="Fayetteville, AR",D3="Knoxville, TN",D3="Tuscaloosa, AL",D3="Auburn, AL",D3="Columbia, SC",D3="Baton Rouge, LA",D3="College Station, TX",D3="Athens, GA",D3="Columbia, MO",D3="Gainesville, FL"),"A",IF(D3="Lexington, KY","H","N"))</f>
        <v>H</v>
      </c>
      <c r="F3" s="7" t="str">
        <f t="shared" ref="F3:F66" si="1">IF(OR(C3="Alabama",C3="Arkansas",C3="Auburn",C3="LSU",C3="Mississippi State",C3="Ole Miss",C3="Texas A&amp;M"),"SECW",IF(OR(C3="Florida",C3="Georgia",C3="Kentucky",C3="Missouri",C3="South Carolina",C3="Tennessee",C3="Vanderbilt"),"SECE","OOC"))</f>
        <v>OOC</v>
      </c>
      <c r="G3" s="8">
        <f>IFERROR(VLOOKUP(C3,'2007'!B:C,2,FALSE),"")</f>
        <v>-11.1</v>
      </c>
      <c r="H3" s="9">
        <f t="shared" ref="H3:H66" si="2">IF(G3&gt;=0,IF(E3="H",0.94,IF(E3="A",1.06,1)),IF(E3="H",1.06,IF(E3="A",0.94,1)))*G3</f>
        <v>-11.766</v>
      </c>
      <c r="J3" s="2">
        <v>2008</v>
      </c>
      <c r="K3" s="9">
        <f t="shared" ref="K3:K9" si="3">SUMIF(A:A,J3,H:H)</f>
        <v>6.6920000000000064</v>
      </c>
      <c r="L3" s="9">
        <f t="shared" ref="L3:L9" si="4">SUMIFS(H:H,A:A,J3,F:F,"SECE")</f>
        <v>59.734000000000009</v>
      </c>
      <c r="M3" s="9">
        <f t="shared" ref="M3:M9" si="5">SUMIFS(H:H,A:A,J3,F:F,"SECW")</f>
        <v>18.826000000000004</v>
      </c>
      <c r="N3" s="9">
        <f t="shared" ref="N3:N9" si="6">SUMIFS(H:H,A:A,J3,F:F,"OOC")</f>
        <v>-71.867999999999995</v>
      </c>
      <c r="O3" s="9">
        <f t="shared" ref="O3:O9" si="7">L3+M3</f>
        <v>78.560000000000016</v>
      </c>
      <c r="P3" s="9">
        <f t="shared" ref="P3:P9" si="8">SUMIFS(H:H,A:A,J3,E:E,"H")</f>
        <v>-41.224000000000004</v>
      </c>
      <c r="Q3" s="9">
        <f t="shared" ref="Q3:Q9" si="9">SUMIFS(H:H,A:A,J3,E:E,"A")+SUMIFS(H:H,A:A,J3,E:E,"N")</f>
        <v>47.916000000000011</v>
      </c>
    </row>
    <row r="4" spans="1:17" x14ac:dyDescent="0.3">
      <c r="A4" s="3">
        <v>2007</v>
      </c>
      <c r="B4" s="7">
        <v>3</v>
      </c>
      <c r="C4" s="7" t="s">
        <v>46</v>
      </c>
      <c r="D4" s="7" t="s">
        <v>146</v>
      </c>
      <c r="E4" s="7" t="str">
        <f t="shared" si="0"/>
        <v>H</v>
      </c>
      <c r="F4" s="7" t="str">
        <f t="shared" si="1"/>
        <v>OOC</v>
      </c>
      <c r="G4" s="8">
        <f>IFERROR(VLOOKUP(C4,'2007'!B:C,2,FALSE),"")</f>
        <v>4.8</v>
      </c>
      <c r="H4" s="9">
        <f t="shared" si="2"/>
        <v>4.5119999999999996</v>
      </c>
      <c r="J4" s="2">
        <v>2009</v>
      </c>
      <c r="K4" s="9">
        <f t="shared" si="3"/>
        <v>36.102000000000004</v>
      </c>
      <c r="L4" s="9">
        <f t="shared" si="4"/>
        <v>50.787999999999997</v>
      </c>
      <c r="M4" s="9">
        <f t="shared" si="5"/>
        <v>38.880000000000003</v>
      </c>
      <c r="N4" s="9">
        <f t="shared" si="6"/>
        <v>-53.566000000000003</v>
      </c>
      <c r="O4" s="9">
        <f t="shared" si="7"/>
        <v>89.668000000000006</v>
      </c>
      <c r="P4" s="9">
        <f t="shared" si="8"/>
        <v>23.138000000000005</v>
      </c>
      <c r="Q4" s="9">
        <f t="shared" si="9"/>
        <v>12.964000000000002</v>
      </c>
    </row>
    <row r="5" spans="1:17" x14ac:dyDescent="0.3">
      <c r="A5" s="3">
        <v>2007</v>
      </c>
      <c r="B5" s="7">
        <v>4</v>
      </c>
      <c r="C5" s="7" t="s">
        <v>37</v>
      </c>
      <c r="D5" s="7" t="s">
        <v>136</v>
      </c>
      <c r="E5" s="7" t="str">
        <f t="shared" si="0"/>
        <v>A</v>
      </c>
      <c r="F5" s="7" t="str">
        <f t="shared" si="1"/>
        <v>SECW</v>
      </c>
      <c r="G5" s="8">
        <f>IFERROR(VLOOKUP(C5,'2007'!B:C,2,FALSE),"")</f>
        <v>5</v>
      </c>
      <c r="H5" s="9">
        <f t="shared" si="2"/>
        <v>5.3000000000000007</v>
      </c>
      <c r="J5" s="2">
        <v>2010</v>
      </c>
      <c r="K5" s="9">
        <f t="shared" si="3"/>
        <v>4.1219999999999963</v>
      </c>
      <c r="L5" s="9">
        <f t="shared" si="4"/>
        <v>30.627999999999993</v>
      </c>
      <c r="M5" s="9">
        <f t="shared" si="5"/>
        <v>36.033999999999999</v>
      </c>
      <c r="N5" s="9">
        <f t="shared" si="6"/>
        <v>-62.540000000000006</v>
      </c>
      <c r="O5" s="9">
        <f t="shared" si="7"/>
        <v>66.661999999999992</v>
      </c>
      <c r="P5" s="9">
        <f t="shared" si="8"/>
        <v>-25.876000000000012</v>
      </c>
      <c r="Q5" s="9">
        <f t="shared" si="9"/>
        <v>29.998000000000001</v>
      </c>
    </row>
    <row r="6" spans="1:17" x14ac:dyDescent="0.3">
      <c r="A6" s="3">
        <v>2007</v>
      </c>
      <c r="B6" s="7">
        <v>5</v>
      </c>
      <c r="C6" s="7" t="s">
        <v>76</v>
      </c>
      <c r="D6" s="7" t="s">
        <v>146</v>
      </c>
      <c r="E6" s="7" t="str">
        <f t="shared" si="0"/>
        <v>H</v>
      </c>
      <c r="F6" s="7" t="str">
        <f t="shared" si="1"/>
        <v>OOC</v>
      </c>
      <c r="G6" s="8">
        <f>IFERROR(VLOOKUP(C6,'2007'!B:C,2,FALSE),"")</f>
        <v>-3.9</v>
      </c>
      <c r="H6" s="9">
        <f t="shared" si="2"/>
        <v>-4.1340000000000003</v>
      </c>
      <c r="J6" s="2">
        <v>2011</v>
      </c>
      <c r="K6" s="9">
        <f t="shared" si="3"/>
        <v>27.666</v>
      </c>
      <c r="L6" s="9">
        <f t="shared" si="4"/>
        <v>51.262</v>
      </c>
      <c r="M6" s="9">
        <f t="shared" si="5"/>
        <v>30.557999999999996</v>
      </c>
      <c r="N6" s="9">
        <f t="shared" si="6"/>
        <v>-54.153999999999996</v>
      </c>
      <c r="O6" s="9">
        <f t="shared" si="7"/>
        <v>81.819999999999993</v>
      </c>
      <c r="P6" s="9">
        <f t="shared" si="8"/>
        <v>-31.175999999999995</v>
      </c>
      <c r="Q6" s="9">
        <f t="shared" si="9"/>
        <v>58.841999999999999</v>
      </c>
    </row>
    <row r="7" spans="1:17" x14ac:dyDescent="0.3">
      <c r="A7" s="3">
        <v>2007</v>
      </c>
      <c r="B7" s="7">
        <v>6</v>
      </c>
      <c r="C7" s="7" t="s">
        <v>34</v>
      </c>
      <c r="D7" s="7" t="s">
        <v>153</v>
      </c>
      <c r="E7" s="7" t="str">
        <f t="shared" si="0"/>
        <v>A</v>
      </c>
      <c r="F7" s="7" t="str">
        <f t="shared" si="1"/>
        <v>SECE</v>
      </c>
      <c r="G7" s="8">
        <f>IFERROR(VLOOKUP(C7,'2007'!B:C,2,FALSE),"")</f>
        <v>9.6</v>
      </c>
      <c r="H7" s="9">
        <f t="shared" si="2"/>
        <v>10.176</v>
      </c>
      <c r="J7" s="2">
        <v>2012</v>
      </c>
      <c r="K7" s="9">
        <f t="shared" si="3"/>
        <v>58.788000000000018</v>
      </c>
      <c r="L7" s="9">
        <f t="shared" si="4"/>
        <v>74.882000000000005</v>
      </c>
      <c r="M7" s="9">
        <f t="shared" si="5"/>
        <v>13.860000000000001</v>
      </c>
      <c r="N7" s="9">
        <f t="shared" si="6"/>
        <v>-29.954000000000001</v>
      </c>
      <c r="O7" s="9">
        <f t="shared" si="7"/>
        <v>88.742000000000004</v>
      </c>
      <c r="P7" s="9">
        <f t="shared" si="8"/>
        <v>7.9079999999999977</v>
      </c>
      <c r="Q7" s="9">
        <f t="shared" si="9"/>
        <v>50.88</v>
      </c>
    </row>
    <row r="8" spans="1:17" x14ac:dyDescent="0.3">
      <c r="A8" s="3">
        <v>2007</v>
      </c>
      <c r="B8" s="7">
        <v>7</v>
      </c>
      <c r="C8" s="7" t="s">
        <v>4</v>
      </c>
      <c r="D8" s="7" t="s">
        <v>146</v>
      </c>
      <c r="E8" s="7" t="str">
        <f t="shared" si="0"/>
        <v>H</v>
      </c>
      <c r="F8" s="7" t="str">
        <f t="shared" si="1"/>
        <v>SECW</v>
      </c>
      <c r="G8" s="8">
        <f>IFERROR(VLOOKUP(C8,'2007'!B:C,2,FALSE),"")</f>
        <v>22.6</v>
      </c>
      <c r="H8" s="9">
        <f t="shared" si="2"/>
        <v>21.244</v>
      </c>
      <c r="J8" s="2">
        <v>2013</v>
      </c>
      <c r="K8" s="9">
        <f t="shared" si="3"/>
        <v>54.231999999999999</v>
      </c>
      <c r="L8" s="9">
        <f t="shared" si="4"/>
        <v>68.645999999999987</v>
      </c>
      <c r="M8" s="9">
        <f t="shared" si="5"/>
        <v>35.072000000000003</v>
      </c>
      <c r="N8" s="9">
        <f t="shared" si="6"/>
        <v>-49.486000000000004</v>
      </c>
      <c r="O8" s="9">
        <f t="shared" si="7"/>
        <v>103.71799999999999</v>
      </c>
      <c r="P8" s="9">
        <f t="shared" si="8"/>
        <v>8.6059999999999945</v>
      </c>
      <c r="Q8" s="9">
        <f t="shared" si="9"/>
        <v>45.626000000000005</v>
      </c>
    </row>
    <row r="9" spans="1:17" x14ac:dyDescent="0.3">
      <c r="A9" s="3">
        <v>2007</v>
      </c>
      <c r="B9" s="7">
        <v>8</v>
      </c>
      <c r="C9" s="7" t="s">
        <v>5</v>
      </c>
      <c r="D9" s="7" t="s">
        <v>146</v>
      </c>
      <c r="E9" s="7" t="str">
        <f t="shared" si="0"/>
        <v>H</v>
      </c>
      <c r="F9" s="7" t="str">
        <f t="shared" si="1"/>
        <v>SECE</v>
      </c>
      <c r="G9" s="8">
        <f>IFERROR(VLOOKUP(C9,'2007'!B:C,2,FALSE),"")</f>
        <v>21.8</v>
      </c>
      <c r="H9" s="9">
        <f t="shared" si="2"/>
        <v>20.492000000000001</v>
      </c>
      <c r="J9" s="2">
        <v>2014</v>
      </c>
      <c r="K9" s="9">
        <f t="shared" si="3"/>
        <v>55.895999999999994</v>
      </c>
      <c r="L9" s="9">
        <f t="shared" si="4"/>
        <v>58.244</v>
      </c>
      <c r="M9" s="9">
        <f t="shared" si="5"/>
        <v>34.222000000000001</v>
      </c>
      <c r="N9" s="9">
        <f t="shared" si="6"/>
        <v>-36.57</v>
      </c>
      <c r="O9" s="9">
        <f t="shared" si="7"/>
        <v>92.466000000000008</v>
      </c>
      <c r="P9" s="9">
        <f t="shared" si="8"/>
        <v>-16.396000000000001</v>
      </c>
      <c r="Q9" s="9">
        <f t="shared" si="9"/>
        <v>72.292000000000002</v>
      </c>
    </row>
    <row r="10" spans="1:17" x14ac:dyDescent="0.3">
      <c r="A10" s="3">
        <v>2007</v>
      </c>
      <c r="B10" s="7">
        <v>9</v>
      </c>
      <c r="C10" s="7" t="s">
        <v>52</v>
      </c>
      <c r="D10" s="7" t="s">
        <v>146</v>
      </c>
      <c r="E10" s="7" t="str">
        <f t="shared" si="0"/>
        <v>H</v>
      </c>
      <c r="F10" s="7" t="str">
        <f t="shared" si="1"/>
        <v>SECW</v>
      </c>
      <c r="G10" s="8">
        <f>IFERROR(VLOOKUP(C10,'2007'!B:C,2,FALSE),"")</f>
        <v>3.2</v>
      </c>
      <c r="H10" s="9">
        <f t="shared" si="2"/>
        <v>3.008</v>
      </c>
      <c r="J10" s="10"/>
      <c r="K10" s="11"/>
      <c r="L10" s="11"/>
      <c r="M10" s="11"/>
      <c r="N10" s="11"/>
      <c r="O10" s="11"/>
      <c r="P10" s="11"/>
      <c r="Q10" s="11"/>
    </row>
    <row r="11" spans="1:17" x14ac:dyDescent="0.3">
      <c r="A11" s="3">
        <v>2007</v>
      </c>
      <c r="B11" s="7">
        <v>10</v>
      </c>
      <c r="C11" s="7" t="s">
        <v>64</v>
      </c>
      <c r="D11" s="7" t="s">
        <v>155</v>
      </c>
      <c r="E11" s="7" t="str">
        <f t="shared" si="0"/>
        <v>A</v>
      </c>
      <c r="F11" s="7" t="str">
        <f t="shared" si="1"/>
        <v>SECE</v>
      </c>
      <c r="G11" s="8">
        <f>IFERROR(VLOOKUP(C11,'2007'!B:C,2,FALSE),"")</f>
        <v>3.5</v>
      </c>
      <c r="H11" s="9">
        <f t="shared" si="2"/>
        <v>3.71</v>
      </c>
      <c r="J11" s="2" t="s">
        <v>249</v>
      </c>
      <c r="K11" s="9">
        <f>MIN(K2:K9)</f>
        <v>4.1219999999999963</v>
      </c>
      <c r="L11" s="9">
        <f t="shared" ref="L11:Q11" si="10">MIN(L2:L9)</f>
        <v>30.627999999999993</v>
      </c>
      <c r="M11" s="9">
        <f t="shared" si="10"/>
        <v>13.860000000000001</v>
      </c>
      <c r="N11" s="9">
        <f t="shared" si="10"/>
        <v>-71.867999999999995</v>
      </c>
      <c r="O11" s="9">
        <f t="shared" si="10"/>
        <v>66.661999999999992</v>
      </c>
      <c r="P11" s="9">
        <f t="shared" si="10"/>
        <v>-41.224000000000004</v>
      </c>
      <c r="Q11" s="9">
        <f t="shared" si="10"/>
        <v>12.964000000000002</v>
      </c>
    </row>
    <row r="12" spans="1:17" x14ac:dyDescent="0.3">
      <c r="A12" s="3">
        <v>2007</v>
      </c>
      <c r="B12" s="7">
        <v>11</v>
      </c>
      <c r="C12" s="7" t="s">
        <v>12</v>
      </c>
      <c r="D12" s="7" t="s">
        <v>154</v>
      </c>
      <c r="E12" s="7" t="str">
        <f t="shared" si="0"/>
        <v>A</v>
      </c>
      <c r="F12" s="7" t="str">
        <f t="shared" si="1"/>
        <v>SECE</v>
      </c>
      <c r="G12" s="8">
        <f>IFERROR(VLOOKUP(C12,'2007'!B:C,2,FALSE),"")</f>
        <v>14.4</v>
      </c>
      <c r="H12" s="9">
        <f t="shared" si="2"/>
        <v>15.264000000000001</v>
      </c>
      <c r="J12" s="2" t="s">
        <v>250</v>
      </c>
      <c r="K12" s="9">
        <f>MAX(K2:K9)</f>
        <v>58.788000000000018</v>
      </c>
      <c r="L12" s="9">
        <f t="shared" ref="L12:Q12" si="11">MAX(L2:L9)</f>
        <v>74.882000000000005</v>
      </c>
      <c r="M12" s="9">
        <f t="shared" si="11"/>
        <v>38.880000000000003</v>
      </c>
      <c r="N12" s="9">
        <f t="shared" si="11"/>
        <v>-29.954000000000001</v>
      </c>
      <c r="O12" s="9">
        <f t="shared" si="11"/>
        <v>103.71799999999999</v>
      </c>
      <c r="P12" s="9">
        <f t="shared" si="11"/>
        <v>23.138000000000005</v>
      </c>
      <c r="Q12" s="9">
        <f t="shared" si="11"/>
        <v>72.292000000000002</v>
      </c>
    </row>
    <row r="13" spans="1:17" x14ac:dyDescent="0.3">
      <c r="A13" s="3">
        <v>2007</v>
      </c>
      <c r="B13" s="7">
        <v>12</v>
      </c>
      <c r="C13" s="7" t="s">
        <v>14</v>
      </c>
      <c r="D13" s="7" t="s">
        <v>146</v>
      </c>
      <c r="E13" s="7" t="str">
        <f t="shared" si="0"/>
        <v>H</v>
      </c>
      <c r="F13" s="7" t="str">
        <f t="shared" si="1"/>
        <v>SECE</v>
      </c>
      <c r="G13" s="8">
        <f>IFERROR(VLOOKUP(C13,'2007'!B:C,2,FALSE),"")</f>
        <v>16.600000000000001</v>
      </c>
      <c r="H13" s="9">
        <f t="shared" si="2"/>
        <v>15.604000000000001</v>
      </c>
      <c r="J13" s="2" t="s">
        <v>251</v>
      </c>
      <c r="K13" s="9">
        <f>AVERAGE(K2:K9)</f>
        <v>36.888500000000001</v>
      </c>
      <c r="L13" s="9">
        <f t="shared" ref="L13:Q13" si="12">AVERAGE(L2:L9)</f>
        <v>57.428750000000008</v>
      </c>
      <c r="M13" s="9">
        <f t="shared" si="12"/>
        <v>29.625500000000002</v>
      </c>
      <c r="N13" s="9">
        <f t="shared" si="12"/>
        <v>-50.165750000000003</v>
      </c>
      <c r="O13" s="9">
        <f t="shared" si="12"/>
        <v>87.054249999999996</v>
      </c>
      <c r="P13" s="9">
        <f t="shared" si="12"/>
        <v>-7.2325000000000017</v>
      </c>
      <c r="Q13" s="9">
        <f t="shared" si="12"/>
        <v>44.121000000000009</v>
      </c>
    </row>
    <row r="14" spans="1:17" ht="15" customHeight="1" x14ac:dyDescent="0.3">
      <c r="A14" s="4">
        <v>2008</v>
      </c>
      <c r="B14" s="12">
        <v>1</v>
      </c>
      <c r="C14" s="13" t="s">
        <v>46</v>
      </c>
      <c r="D14" s="12" t="s">
        <v>189</v>
      </c>
      <c r="E14" s="12" t="s">
        <v>157</v>
      </c>
      <c r="F14" s="12" t="str">
        <f>IF(OR(C14="Alabama",C14="Arkansas",C14="Auburn",C14="LSU",C14="Mississippi State",C14="Ole Miss",C14="Texas A&amp;M"),"SECW",IF(OR(C14="Florida",C14="Georgia",C14="Kentucky",C14="Missouri",C14="South Carolina",C14="Tennessee",C14="Vanderbilt"),"SECE","OOC"))</f>
        <v>OOC</v>
      </c>
      <c r="G14" s="14">
        <f>IFERROR(VLOOKUP(C14,'2008'!B:C,2,FALSE),"")</f>
        <v>-5.3</v>
      </c>
      <c r="H14" s="15">
        <f>IF(G14&gt;=0,IF(E14="H",0.94,IF(E14="A",1.06,1)),IF(E14="H",1.06,IF(E14="A",0.94,1)))*G14</f>
        <v>-4.9819999999999993</v>
      </c>
      <c r="J14" s="2" t="s">
        <v>252</v>
      </c>
      <c r="K14" s="9">
        <f>_xlfn.STDEV.S(K2:K9)</f>
        <v>22.13445256995141</v>
      </c>
      <c r="L14" s="9">
        <f t="shared" ref="L14:Q14" si="13">_xlfn.STDEV.S(L2:L9)</f>
        <v>13.616898154761314</v>
      </c>
      <c r="M14" s="9">
        <f t="shared" si="13"/>
        <v>8.8120207346880122</v>
      </c>
      <c r="N14" s="9">
        <f t="shared" si="13"/>
        <v>13.596679571025518</v>
      </c>
      <c r="O14" s="9">
        <f t="shared" si="13"/>
        <v>11.28847054995245</v>
      </c>
      <c r="P14" s="9">
        <f t="shared" si="13"/>
        <v>24.371286495147757</v>
      </c>
      <c r="Q14" s="9">
        <f t="shared" si="13"/>
        <v>18.269452380564491</v>
      </c>
    </row>
    <row r="15" spans="1:17" x14ac:dyDescent="0.3">
      <c r="A15" s="4">
        <v>2008</v>
      </c>
      <c r="B15" s="12">
        <v>2</v>
      </c>
      <c r="C15" s="12" t="s">
        <v>191</v>
      </c>
      <c r="D15" s="12" t="s">
        <v>146</v>
      </c>
      <c r="E15" s="12" t="str">
        <f t="shared" si="0"/>
        <v>H</v>
      </c>
      <c r="F15" s="12" t="str">
        <f t="shared" si="1"/>
        <v>OOC</v>
      </c>
      <c r="G15" s="14">
        <v>-30</v>
      </c>
      <c r="H15" s="15">
        <f t="shared" si="2"/>
        <v>-31.8</v>
      </c>
    </row>
    <row r="16" spans="1:17" x14ac:dyDescent="0.3">
      <c r="A16" s="4">
        <v>2008</v>
      </c>
      <c r="B16" s="12">
        <v>3</v>
      </c>
      <c r="C16" s="12" t="s">
        <v>90</v>
      </c>
      <c r="D16" s="12" t="s">
        <v>146</v>
      </c>
      <c r="E16" s="12" t="str">
        <f t="shared" si="0"/>
        <v>H</v>
      </c>
      <c r="F16" s="12" t="str">
        <f t="shared" si="1"/>
        <v>OOC</v>
      </c>
      <c r="G16" s="14">
        <f>IFERROR(VLOOKUP(C16,'2008'!B:C,2,FALSE),"")</f>
        <v>-12</v>
      </c>
      <c r="H16" s="15">
        <f t="shared" si="2"/>
        <v>-12.72</v>
      </c>
    </row>
    <row r="17" spans="1:8" x14ac:dyDescent="0.3">
      <c r="A17" s="4">
        <v>2008</v>
      </c>
      <c r="B17" s="12">
        <v>4</v>
      </c>
      <c r="C17" s="12" t="s">
        <v>122</v>
      </c>
      <c r="D17" s="12" t="s">
        <v>146</v>
      </c>
      <c r="E17" s="12" t="str">
        <f t="shared" si="0"/>
        <v>H</v>
      </c>
      <c r="F17" s="12" t="str">
        <f t="shared" si="1"/>
        <v>OOC</v>
      </c>
      <c r="G17" s="14">
        <f>IFERROR(VLOOKUP(C17,'2008'!B:C,2,FALSE),"")</f>
        <v>-21.1</v>
      </c>
      <c r="H17" s="15">
        <f t="shared" si="2"/>
        <v>-22.366000000000003</v>
      </c>
    </row>
    <row r="18" spans="1:8" x14ac:dyDescent="0.3">
      <c r="A18" s="4">
        <v>2008</v>
      </c>
      <c r="B18" s="12">
        <v>5</v>
      </c>
      <c r="C18" s="12" t="s">
        <v>43</v>
      </c>
      <c r="D18" s="12" t="s">
        <v>132</v>
      </c>
      <c r="E18" s="12" t="str">
        <f t="shared" si="0"/>
        <v>A</v>
      </c>
      <c r="F18" s="12" t="str">
        <f t="shared" si="1"/>
        <v>SECW</v>
      </c>
      <c r="G18" s="14">
        <f>IFERROR(VLOOKUP(C18,'2008'!B:C,2,FALSE),"")</f>
        <v>19.8</v>
      </c>
      <c r="H18" s="15">
        <f t="shared" si="2"/>
        <v>20.988000000000003</v>
      </c>
    </row>
    <row r="19" spans="1:8" x14ac:dyDescent="0.3">
      <c r="A19" s="4">
        <v>2008</v>
      </c>
      <c r="B19" s="12">
        <v>6</v>
      </c>
      <c r="C19" s="12" t="s">
        <v>34</v>
      </c>
      <c r="D19" s="12" t="s">
        <v>146</v>
      </c>
      <c r="E19" s="12" t="str">
        <f t="shared" si="0"/>
        <v>H</v>
      </c>
      <c r="F19" s="12" t="str">
        <f t="shared" si="1"/>
        <v>SECE</v>
      </c>
      <c r="G19" s="14">
        <f>IFERROR(VLOOKUP(C19,'2008'!B:C,2,FALSE),"")</f>
        <v>8.4</v>
      </c>
      <c r="H19" s="15">
        <f t="shared" si="2"/>
        <v>7.8959999999999999</v>
      </c>
    </row>
    <row r="20" spans="1:8" x14ac:dyDescent="0.3">
      <c r="A20" s="4">
        <v>2008</v>
      </c>
      <c r="B20" s="12">
        <v>7</v>
      </c>
      <c r="C20" s="12" t="s">
        <v>37</v>
      </c>
      <c r="D20" s="12" t="s">
        <v>146</v>
      </c>
      <c r="E20" s="12" t="str">
        <f t="shared" si="0"/>
        <v>H</v>
      </c>
      <c r="F20" s="12" t="str">
        <f t="shared" si="1"/>
        <v>SECW</v>
      </c>
      <c r="G20" s="14">
        <f>IFERROR(VLOOKUP(C20,'2008'!B:C,2,FALSE),"")</f>
        <v>4.8</v>
      </c>
      <c r="H20" s="15">
        <f t="shared" si="2"/>
        <v>4.5119999999999996</v>
      </c>
    </row>
    <row r="21" spans="1:8" x14ac:dyDescent="0.3">
      <c r="A21" s="4">
        <v>2008</v>
      </c>
      <c r="B21" s="12">
        <v>8</v>
      </c>
      <c r="C21" s="12" t="s">
        <v>5</v>
      </c>
      <c r="D21" s="12" t="s">
        <v>151</v>
      </c>
      <c r="E21" s="12" t="str">
        <f t="shared" si="0"/>
        <v>A</v>
      </c>
      <c r="F21" s="12" t="str">
        <f t="shared" si="1"/>
        <v>SECE</v>
      </c>
      <c r="G21" s="14">
        <f>IFERROR(VLOOKUP(C21,'2008'!B:C,2,FALSE),"")</f>
        <v>30.6</v>
      </c>
      <c r="H21" s="15">
        <f t="shared" si="2"/>
        <v>32.436</v>
      </c>
    </row>
    <row r="22" spans="1:8" x14ac:dyDescent="0.3">
      <c r="A22" s="4">
        <v>2008</v>
      </c>
      <c r="B22" s="12">
        <v>9</v>
      </c>
      <c r="C22" s="12" t="s">
        <v>52</v>
      </c>
      <c r="D22" s="12" t="s">
        <v>147</v>
      </c>
      <c r="E22" s="12" t="str">
        <f t="shared" si="0"/>
        <v>A</v>
      </c>
      <c r="F22" s="12" t="str">
        <f t="shared" si="1"/>
        <v>SECW</v>
      </c>
      <c r="G22" s="14">
        <f>IFERROR(VLOOKUP(C22,'2008'!B:C,2,FALSE),"")</f>
        <v>-7.1</v>
      </c>
      <c r="H22" s="15">
        <f t="shared" si="2"/>
        <v>-6.6739999999999995</v>
      </c>
    </row>
    <row r="23" spans="1:8" x14ac:dyDescent="0.3">
      <c r="A23" s="4">
        <v>2008</v>
      </c>
      <c r="B23" s="12">
        <v>10</v>
      </c>
      <c r="C23" s="12" t="s">
        <v>12</v>
      </c>
      <c r="D23" s="12" t="s">
        <v>146</v>
      </c>
      <c r="E23" s="12" t="str">
        <f t="shared" si="0"/>
        <v>H</v>
      </c>
      <c r="F23" s="12" t="str">
        <f t="shared" si="1"/>
        <v>SECE</v>
      </c>
      <c r="G23" s="14">
        <f>IFERROR(VLOOKUP(C23,'2008'!B:C,2,FALSE),"")</f>
        <v>10.9</v>
      </c>
      <c r="H23" s="15">
        <f t="shared" si="2"/>
        <v>10.246</v>
      </c>
    </row>
    <row r="24" spans="1:8" x14ac:dyDescent="0.3">
      <c r="A24" s="4">
        <v>2008</v>
      </c>
      <c r="B24" s="12">
        <v>11</v>
      </c>
      <c r="C24" s="12" t="s">
        <v>64</v>
      </c>
      <c r="D24" s="12" t="s">
        <v>146</v>
      </c>
      <c r="E24" s="12" t="str">
        <f t="shared" si="0"/>
        <v>H</v>
      </c>
      <c r="F24" s="12" t="str">
        <f t="shared" si="1"/>
        <v>SECE</v>
      </c>
      <c r="G24" s="14">
        <f>IFERROR(VLOOKUP(C24,'2008'!B:C,2,FALSE),"")</f>
        <v>3.2</v>
      </c>
      <c r="H24" s="15">
        <f t="shared" si="2"/>
        <v>3.008</v>
      </c>
    </row>
    <row r="25" spans="1:8" x14ac:dyDescent="0.3">
      <c r="A25" s="4">
        <v>2008</v>
      </c>
      <c r="B25" s="12">
        <v>12</v>
      </c>
      <c r="C25" s="12" t="s">
        <v>14</v>
      </c>
      <c r="D25" s="12" t="s">
        <v>135</v>
      </c>
      <c r="E25" s="12" t="str">
        <f t="shared" si="0"/>
        <v>A</v>
      </c>
      <c r="F25" s="12" t="str">
        <f t="shared" si="1"/>
        <v>SECE</v>
      </c>
      <c r="G25" s="14">
        <f>IFERROR(VLOOKUP(C25,'2008'!B:C,2,FALSE),"")</f>
        <v>5.8</v>
      </c>
      <c r="H25" s="15">
        <f t="shared" si="2"/>
        <v>6.1479999999999997</v>
      </c>
    </row>
    <row r="26" spans="1:8" ht="15" customHeight="1" x14ac:dyDescent="0.3">
      <c r="A26" s="3">
        <v>2009</v>
      </c>
      <c r="B26" s="7">
        <v>1</v>
      </c>
      <c r="C26" s="16" t="s">
        <v>102</v>
      </c>
      <c r="D26" s="7" t="s">
        <v>190</v>
      </c>
      <c r="E26" s="7" t="s">
        <v>157</v>
      </c>
      <c r="F26" s="7" t="str">
        <f>IF(OR(C26="Alabama",C26="Arkansas",C26="Auburn",C26="LSU",C26="Mississippi State",C26="Ole Miss",C26="Texas A&amp;M"),"SECW",IF(OR(C26="Florida",C26="Georgia",C26="Kentucky",C26="Missouri",C26="South Carolina",C26="Tennessee",C26="Vanderbilt"),"SECE","OOC"))</f>
        <v>OOC</v>
      </c>
      <c r="G26" s="8">
        <f>IFERROR(VLOOKUP(C26,'2009'!B:C,2,FALSE),"")</f>
        <v>-10.3</v>
      </c>
      <c r="H26" s="9">
        <f>IF(G26&gt;=0,IF(E26="H",0.94,IF(E26="A",1.06,1)),IF(E26="H",1.06,IF(E26="A",0.94,1)))*G26</f>
        <v>-9.6820000000000004</v>
      </c>
    </row>
    <row r="27" spans="1:8" x14ac:dyDescent="0.3">
      <c r="A27" s="3">
        <v>2009</v>
      </c>
      <c r="B27" s="7">
        <v>2</v>
      </c>
      <c r="C27" s="7" t="s">
        <v>46</v>
      </c>
      <c r="D27" s="7" t="s">
        <v>146</v>
      </c>
      <c r="E27" s="7" t="str">
        <f t="shared" si="0"/>
        <v>H</v>
      </c>
      <c r="F27" s="7" t="str">
        <f t="shared" si="1"/>
        <v>OOC</v>
      </c>
      <c r="G27" s="8">
        <f>IFERROR(VLOOKUP(C27,'2009'!B:C,2,FALSE),"")</f>
        <v>-2.9</v>
      </c>
      <c r="H27" s="9">
        <f t="shared" si="2"/>
        <v>-3.0739999999999998</v>
      </c>
    </row>
    <row r="28" spans="1:8" x14ac:dyDescent="0.3">
      <c r="A28" s="3">
        <v>2009</v>
      </c>
      <c r="B28" s="7">
        <v>3</v>
      </c>
      <c r="C28" s="7" t="s">
        <v>5</v>
      </c>
      <c r="D28" s="7" t="s">
        <v>146</v>
      </c>
      <c r="E28" s="7" t="str">
        <f t="shared" si="0"/>
        <v>H</v>
      </c>
      <c r="F28" s="7" t="str">
        <f t="shared" si="1"/>
        <v>SECE</v>
      </c>
      <c r="G28" s="8">
        <f>IFERROR(VLOOKUP(C28,'2009'!B:C,2,FALSE),"")</f>
        <v>25</v>
      </c>
      <c r="H28" s="9">
        <f t="shared" si="2"/>
        <v>23.5</v>
      </c>
    </row>
    <row r="29" spans="1:8" x14ac:dyDescent="0.3">
      <c r="A29" s="3">
        <v>2009</v>
      </c>
      <c r="B29" s="7">
        <v>4</v>
      </c>
      <c r="C29" s="7" t="s">
        <v>43</v>
      </c>
      <c r="D29" s="7" t="s">
        <v>146</v>
      </c>
      <c r="E29" s="7" t="str">
        <f t="shared" si="0"/>
        <v>H</v>
      </c>
      <c r="F29" s="7" t="str">
        <f t="shared" si="1"/>
        <v>SECW</v>
      </c>
      <c r="G29" s="8">
        <f>IFERROR(VLOOKUP(C29,'2009'!B:C,2,FALSE),"")</f>
        <v>24</v>
      </c>
      <c r="H29" s="9">
        <f t="shared" si="2"/>
        <v>22.56</v>
      </c>
    </row>
    <row r="30" spans="1:8" x14ac:dyDescent="0.3">
      <c r="A30" s="3">
        <v>2009</v>
      </c>
      <c r="B30" s="7">
        <v>5</v>
      </c>
      <c r="C30" s="7" t="s">
        <v>34</v>
      </c>
      <c r="D30" s="7" t="s">
        <v>153</v>
      </c>
      <c r="E30" s="7" t="str">
        <f t="shared" si="0"/>
        <v>A</v>
      </c>
      <c r="F30" s="7" t="str">
        <f t="shared" si="1"/>
        <v>SECE</v>
      </c>
      <c r="G30" s="8">
        <f>IFERROR(VLOOKUP(C30,'2009'!B:C,2,FALSE),"")</f>
        <v>12.9</v>
      </c>
      <c r="H30" s="9">
        <f t="shared" si="2"/>
        <v>13.674000000000001</v>
      </c>
    </row>
    <row r="31" spans="1:8" x14ac:dyDescent="0.3">
      <c r="A31" s="3">
        <v>2009</v>
      </c>
      <c r="B31" s="7">
        <v>6</v>
      </c>
      <c r="C31" s="7" t="s">
        <v>21</v>
      </c>
      <c r="D31" s="7" t="s">
        <v>148</v>
      </c>
      <c r="E31" s="7" t="str">
        <f t="shared" si="0"/>
        <v>A</v>
      </c>
      <c r="F31" s="7" t="str">
        <f t="shared" si="1"/>
        <v>SECW</v>
      </c>
      <c r="G31" s="8">
        <f>IFERROR(VLOOKUP(C31,'2009'!B:C,2,FALSE),"")</f>
        <v>9.1</v>
      </c>
      <c r="H31" s="9">
        <f t="shared" si="2"/>
        <v>9.6460000000000008</v>
      </c>
    </row>
    <row r="32" spans="1:8" x14ac:dyDescent="0.3">
      <c r="A32" s="3">
        <v>2009</v>
      </c>
      <c r="B32" s="7">
        <v>7</v>
      </c>
      <c r="C32" s="7" t="s">
        <v>99</v>
      </c>
      <c r="D32" s="7" t="s">
        <v>146</v>
      </c>
      <c r="E32" s="7" t="str">
        <f t="shared" si="0"/>
        <v>H</v>
      </c>
      <c r="F32" s="7" t="str">
        <f t="shared" si="1"/>
        <v>OOC</v>
      </c>
      <c r="G32" s="8">
        <f>IFERROR(VLOOKUP(C32,'2009'!B:C,2,FALSE),"")</f>
        <v>-8.5</v>
      </c>
      <c r="H32" s="9">
        <f t="shared" si="2"/>
        <v>-9.01</v>
      </c>
    </row>
    <row r="33" spans="1:8" x14ac:dyDescent="0.3">
      <c r="A33" s="3">
        <v>2009</v>
      </c>
      <c r="B33" s="7">
        <v>8</v>
      </c>
      <c r="C33" s="7" t="s">
        <v>52</v>
      </c>
      <c r="D33" s="7" t="s">
        <v>146</v>
      </c>
      <c r="E33" s="7" t="str">
        <f t="shared" si="0"/>
        <v>H</v>
      </c>
      <c r="F33" s="7" t="str">
        <f t="shared" si="1"/>
        <v>SECW</v>
      </c>
      <c r="G33" s="8">
        <f>IFERROR(VLOOKUP(C33,'2009'!B:C,2,FALSE),"")</f>
        <v>7.1</v>
      </c>
      <c r="H33" s="9">
        <f t="shared" si="2"/>
        <v>6.6739999999999995</v>
      </c>
    </row>
    <row r="34" spans="1:8" x14ac:dyDescent="0.3">
      <c r="A34" s="3">
        <v>2009</v>
      </c>
      <c r="B34" s="7">
        <v>9</v>
      </c>
      <c r="C34" s="7" t="s">
        <v>183</v>
      </c>
      <c r="D34" s="7" t="s">
        <v>146</v>
      </c>
      <c r="E34" s="7" t="str">
        <f t="shared" si="0"/>
        <v>H</v>
      </c>
      <c r="F34" s="7" t="str">
        <f t="shared" si="1"/>
        <v>OOC</v>
      </c>
      <c r="G34" s="8">
        <v>-30</v>
      </c>
      <c r="H34" s="9">
        <f t="shared" si="2"/>
        <v>-31.8</v>
      </c>
    </row>
    <row r="35" spans="1:8" x14ac:dyDescent="0.3">
      <c r="A35" s="3">
        <v>2009</v>
      </c>
      <c r="B35" s="7">
        <v>10</v>
      </c>
      <c r="C35" s="7" t="s">
        <v>64</v>
      </c>
      <c r="D35" s="7" t="s">
        <v>155</v>
      </c>
      <c r="E35" s="7" t="str">
        <f t="shared" si="0"/>
        <v>A</v>
      </c>
      <c r="F35" s="7" t="str">
        <f t="shared" si="1"/>
        <v>SECE</v>
      </c>
      <c r="G35" s="8">
        <f>IFERROR(VLOOKUP(C35,'2009'!B:C,2,FALSE),"")</f>
        <v>-9.4</v>
      </c>
      <c r="H35" s="9">
        <f t="shared" si="2"/>
        <v>-8.8360000000000003</v>
      </c>
    </row>
    <row r="36" spans="1:8" x14ac:dyDescent="0.3">
      <c r="A36" s="3">
        <v>2009</v>
      </c>
      <c r="B36" s="7">
        <v>11</v>
      </c>
      <c r="C36" s="7" t="s">
        <v>12</v>
      </c>
      <c r="D36" s="7" t="s">
        <v>154</v>
      </c>
      <c r="E36" s="7" t="str">
        <f t="shared" si="0"/>
        <v>A</v>
      </c>
      <c r="F36" s="7" t="str">
        <f t="shared" si="1"/>
        <v>SECE</v>
      </c>
      <c r="G36" s="8">
        <f>IFERROR(VLOOKUP(C36,'2009'!B:C,2,FALSE),"")</f>
        <v>7.7</v>
      </c>
      <c r="H36" s="9">
        <f t="shared" si="2"/>
        <v>8.1620000000000008</v>
      </c>
    </row>
    <row r="37" spans="1:8" x14ac:dyDescent="0.3">
      <c r="A37" s="3">
        <v>2009</v>
      </c>
      <c r="B37" s="7">
        <v>12</v>
      </c>
      <c r="C37" s="7" t="s">
        <v>14</v>
      </c>
      <c r="D37" s="7" t="s">
        <v>146</v>
      </c>
      <c r="E37" s="7" t="str">
        <f t="shared" si="0"/>
        <v>H</v>
      </c>
      <c r="F37" s="7" t="str">
        <f t="shared" si="1"/>
        <v>SECE</v>
      </c>
      <c r="G37" s="8">
        <f>IFERROR(VLOOKUP(C37,'2009'!B:C,2,FALSE),"")</f>
        <v>15.2</v>
      </c>
      <c r="H37" s="9">
        <f t="shared" si="2"/>
        <v>14.287999999999998</v>
      </c>
    </row>
    <row r="38" spans="1:8" ht="15" customHeight="1" x14ac:dyDescent="0.3">
      <c r="A38" s="4">
        <v>2010</v>
      </c>
      <c r="B38" s="12">
        <v>1</v>
      </c>
      <c r="C38" s="13" t="s">
        <v>46</v>
      </c>
      <c r="D38" s="12" t="s">
        <v>189</v>
      </c>
      <c r="E38" s="12" t="s">
        <v>157</v>
      </c>
      <c r="F38" s="12" t="str">
        <f>IF(OR(C38="Alabama",C38="Arkansas",C38="Auburn",C38="LSU",C38="Mississippi State",C38="Ole Miss",C38="Texas A&amp;M"),"SECW",IF(OR(C38="Florida",C38="Georgia",C38="Kentucky",C38="Missouri",C38="South Carolina",C38="Tennessee",C38="Vanderbilt"),"SECE","OOC"))</f>
        <v>OOC</v>
      </c>
      <c r="G38" s="14">
        <f>IFERROR(VLOOKUP(C38,'2010'!B:C,2,FALSE),"")</f>
        <v>3.6</v>
      </c>
      <c r="H38" s="15">
        <f>IF(G38&gt;=0,IF(E38="H",0.94,IF(E38="A",1.06,1)),IF(E38="H",1.06,IF(E38="A",0.94,1)))*G38</f>
        <v>3.8160000000000003</v>
      </c>
    </row>
    <row r="39" spans="1:8" x14ac:dyDescent="0.3">
      <c r="A39" s="4">
        <v>2010</v>
      </c>
      <c r="B39" s="12">
        <v>2</v>
      </c>
      <c r="C39" s="12" t="s">
        <v>122</v>
      </c>
      <c r="D39" s="12" t="s">
        <v>146</v>
      </c>
      <c r="E39" s="12" t="str">
        <f t="shared" si="0"/>
        <v>H</v>
      </c>
      <c r="F39" s="12" t="str">
        <f t="shared" si="1"/>
        <v>OOC</v>
      </c>
      <c r="G39" s="14">
        <f>IFERROR(VLOOKUP(C39,'2010'!B:C,2,FALSE),"")</f>
        <v>-16.100000000000001</v>
      </c>
      <c r="H39" s="15">
        <f t="shared" si="2"/>
        <v>-17.066000000000003</v>
      </c>
    </row>
    <row r="40" spans="1:8" x14ac:dyDescent="0.3">
      <c r="A40" s="4">
        <v>2010</v>
      </c>
      <c r="B40" s="12">
        <v>3</v>
      </c>
      <c r="C40" s="12" t="s">
        <v>103</v>
      </c>
      <c r="D40" s="12" t="s">
        <v>146</v>
      </c>
      <c r="E40" s="12" t="str">
        <f t="shared" si="0"/>
        <v>H</v>
      </c>
      <c r="F40" s="12" t="str">
        <f t="shared" si="1"/>
        <v>OOC</v>
      </c>
      <c r="G40" s="14">
        <f>IFERROR(VLOOKUP(C40,'2010'!B:C,2,FALSE),"")</f>
        <v>-16.5</v>
      </c>
      <c r="H40" s="15">
        <f t="shared" si="2"/>
        <v>-17.490000000000002</v>
      </c>
    </row>
    <row r="41" spans="1:8" x14ac:dyDescent="0.3">
      <c r="A41" s="4">
        <v>2010</v>
      </c>
      <c r="B41" s="12">
        <v>4</v>
      </c>
      <c r="C41" s="12" t="s">
        <v>5</v>
      </c>
      <c r="D41" s="12" t="s">
        <v>151</v>
      </c>
      <c r="E41" s="12" t="str">
        <f t="shared" si="0"/>
        <v>A</v>
      </c>
      <c r="F41" s="12" t="str">
        <f t="shared" si="1"/>
        <v>SECE</v>
      </c>
      <c r="G41" s="14">
        <f>IFERROR(VLOOKUP(C41,'2010'!B:C,2,FALSE),"")</f>
        <v>10.4</v>
      </c>
      <c r="H41" s="15">
        <f t="shared" si="2"/>
        <v>11.024000000000001</v>
      </c>
    </row>
    <row r="42" spans="1:8" x14ac:dyDescent="0.3">
      <c r="A42" s="4">
        <v>2010</v>
      </c>
      <c r="B42" s="12">
        <v>5</v>
      </c>
      <c r="C42" s="12" t="s">
        <v>78</v>
      </c>
      <c r="D42" s="12" t="s">
        <v>137</v>
      </c>
      <c r="E42" s="12" t="str">
        <f t="shared" si="0"/>
        <v>A</v>
      </c>
      <c r="F42" s="12" t="str">
        <f t="shared" si="1"/>
        <v>SECW</v>
      </c>
      <c r="G42" s="14">
        <f>IFERROR(VLOOKUP(C42,'2010'!B:C,2,FALSE),"")</f>
        <v>2.2999999999999998</v>
      </c>
      <c r="H42" s="15">
        <f t="shared" si="2"/>
        <v>2.4379999999999997</v>
      </c>
    </row>
    <row r="43" spans="1:8" x14ac:dyDescent="0.3">
      <c r="A43" s="4">
        <v>2010</v>
      </c>
      <c r="B43" s="12">
        <v>6</v>
      </c>
      <c r="C43" s="12" t="s">
        <v>21</v>
      </c>
      <c r="D43" s="12" t="s">
        <v>146</v>
      </c>
      <c r="E43" s="12" t="str">
        <f t="shared" si="0"/>
        <v>H</v>
      </c>
      <c r="F43" s="12" t="str">
        <f t="shared" si="1"/>
        <v>SECW</v>
      </c>
      <c r="G43" s="14">
        <f>IFERROR(VLOOKUP(C43,'2010'!B:C,2,FALSE),"")</f>
        <v>23.9</v>
      </c>
      <c r="H43" s="15">
        <f t="shared" si="2"/>
        <v>22.465999999999998</v>
      </c>
    </row>
    <row r="44" spans="1:8" x14ac:dyDescent="0.3">
      <c r="A44" s="4">
        <v>2010</v>
      </c>
      <c r="B44" s="12">
        <v>7</v>
      </c>
      <c r="C44" s="12" t="s">
        <v>34</v>
      </c>
      <c r="D44" s="12" t="s">
        <v>146</v>
      </c>
      <c r="E44" s="12" t="str">
        <f t="shared" si="0"/>
        <v>H</v>
      </c>
      <c r="F44" s="12" t="str">
        <f t="shared" si="1"/>
        <v>SECE</v>
      </c>
      <c r="G44" s="14">
        <f>IFERROR(VLOOKUP(C44,'2010'!B:C,2,FALSE),"")</f>
        <v>20</v>
      </c>
      <c r="H44" s="15">
        <f t="shared" si="2"/>
        <v>18.799999999999997</v>
      </c>
    </row>
    <row r="45" spans="1:8" x14ac:dyDescent="0.3">
      <c r="A45" s="4">
        <v>2010</v>
      </c>
      <c r="B45" s="12">
        <v>8</v>
      </c>
      <c r="C45" s="12" t="s">
        <v>12</v>
      </c>
      <c r="D45" s="12" t="s">
        <v>146</v>
      </c>
      <c r="E45" s="12" t="str">
        <f t="shared" si="0"/>
        <v>H</v>
      </c>
      <c r="F45" s="12" t="str">
        <f t="shared" si="1"/>
        <v>SECE</v>
      </c>
      <c r="G45" s="14">
        <f>IFERROR(VLOOKUP(C45,'2010'!B:C,2,FALSE),"")</f>
        <v>9.1999999999999993</v>
      </c>
      <c r="H45" s="15">
        <f t="shared" si="2"/>
        <v>8.6479999999999997</v>
      </c>
    </row>
    <row r="46" spans="1:8" x14ac:dyDescent="0.3">
      <c r="A46" s="4">
        <v>2010</v>
      </c>
      <c r="B46" s="12">
        <v>9</v>
      </c>
      <c r="C46" s="12" t="s">
        <v>52</v>
      </c>
      <c r="D46" s="12" t="s">
        <v>147</v>
      </c>
      <c r="E46" s="12" t="str">
        <f t="shared" si="0"/>
        <v>A</v>
      </c>
      <c r="F46" s="12" t="str">
        <f t="shared" si="1"/>
        <v>SECW</v>
      </c>
      <c r="G46" s="14">
        <f>IFERROR(VLOOKUP(C46,'2010'!B:C,2,FALSE),"")</f>
        <v>10.5</v>
      </c>
      <c r="H46" s="15">
        <f t="shared" si="2"/>
        <v>11.13</v>
      </c>
    </row>
    <row r="47" spans="1:8" x14ac:dyDescent="0.3">
      <c r="A47" s="4">
        <v>2010</v>
      </c>
      <c r="B47" s="12">
        <v>10</v>
      </c>
      <c r="C47" s="12" t="s">
        <v>180</v>
      </c>
      <c r="D47" s="12" t="s">
        <v>146</v>
      </c>
      <c r="E47" s="12" t="str">
        <f t="shared" si="0"/>
        <v>H</v>
      </c>
      <c r="F47" s="12" t="str">
        <f t="shared" si="1"/>
        <v>OOC</v>
      </c>
      <c r="G47" s="14">
        <v>-30</v>
      </c>
      <c r="H47" s="15">
        <f t="shared" si="2"/>
        <v>-31.8</v>
      </c>
    </row>
    <row r="48" spans="1:8" x14ac:dyDescent="0.3">
      <c r="A48" s="4">
        <v>2010</v>
      </c>
      <c r="B48" s="12">
        <v>11</v>
      </c>
      <c r="C48" s="12" t="s">
        <v>64</v>
      </c>
      <c r="D48" s="12" t="s">
        <v>146</v>
      </c>
      <c r="E48" s="12" t="str">
        <f t="shared" si="0"/>
        <v>H</v>
      </c>
      <c r="F48" s="12" t="str">
        <f t="shared" si="1"/>
        <v>SECE</v>
      </c>
      <c r="G48" s="14">
        <f>IFERROR(VLOOKUP(C48,'2010'!B:C,2,FALSE),"")</f>
        <v>-8.9</v>
      </c>
      <c r="H48" s="15">
        <f t="shared" si="2"/>
        <v>-9.4340000000000011</v>
      </c>
    </row>
    <row r="49" spans="1:8" x14ac:dyDescent="0.3">
      <c r="A49" s="4">
        <v>2010</v>
      </c>
      <c r="B49" s="12">
        <v>12</v>
      </c>
      <c r="C49" s="12" t="s">
        <v>14</v>
      </c>
      <c r="D49" s="12" t="s">
        <v>135</v>
      </c>
      <c r="E49" s="12" t="str">
        <f t="shared" si="0"/>
        <v>A</v>
      </c>
      <c r="F49" s="12" t="str">
        <f t="shared" si="1"/>
        <v>SECE</v>
      </c>
      <c r="G49" s="14">
        <f>IFERROR(VLOOKUP(C49,'2010'!B:C,2,FALSE),"")</f>
        <v>1.5</v>
      </c>
      <c r="H49" s="15">
        <f t="shared" si="2"/>
        <v>1.59</v>
      </c>
    </row>
    <row r="50" spans="1:8" ht="15" customHeight="1" x14ac:dyDescent="0.3">
      <c r="A50" s="3">
        <v>2011</v>
      </c>
      <c r="B50" s="7">
        <v>1</v>
      </c>
      <c r="C50" s="7" t="s">
        <v>122</v>
      </c>
      <c r="D50" s="7" t="s">
        <v>155</v>
      </c>
      <c r="E50" s="7" t="str">
        <f t="shared" si="0"/>
        <v>A</v>
      </c>
      <c r="F50" s="7" t="str">
        <f t="shared" si="1"/>
        <v>OOC</v>
      </c>
      <c r="G50" s="8">
        <f>IFERROR(VLOOKUP(C50,'2011'!B:C,2,FALSE),"")</f>
        <v>-10.7</v>
      </c>
      <c r="H50" s="9">
        <f>IF(G50&gt;=0,IF(E50="H",0.94,IF(E50="A",1.06,1)),IF(E50="H",1.06,IF(E50="A",0.94,1)))*G50</f>
        <v>-10.057999999999998</v>
      </c>
    </row>
    <row r="51" spans="1:8" x14ac:dyDescent="0.3">
      <c r="A51" s="3">
        <v>2011</v>
      </c>
      <c r="B51" s="7">
        <v>2</v>
      </c>
      <c r="C51" s="7" t="s">
        <v>77</v>
      </c>
      <c r="D51" s="7" t="s">
        <v>146</v>
      </c>
      <c r="E51" s="7" t="str">
        <f t="shared" si="0"/>
        <v>H</v>
      </c>
      <c r="F51" s="7" t="str">
        <f t="shared" si="1"/>
        <v>OOC</v>
      </c>
      <c r="G51" s="8">
        <f>IFERROR(VLOOKUP(C51,'2011'!B:C,2,FALSE),"")</f>
        <v>-11.5</v>
      </c>
      <c r="H51" s="9">
        <f t="shared" si="2"/>
        <v>-12.190000000000001</v>
      </c>
    </row>
    <row r="52" spans="1:8" x14ac:dyDescent="0.3">
      <c r="A52" s="3">
        <v>2011</v>
      </c>
      <c r="B52" s="7">
        <v>3</v>
      </c>
      <c r="C52" s="7" t="s">
        <v>46</v>
      </c>
      <c r="D52" s="7" t="s">
        <v>146</v>
      </c>
      <c r="E52" s="7" t="str">
        <f t="shared" si="0"/>
        <v>H</v>
      </c>
      <c r="F52" s="7" t="str">
        <f t="shared" si="1"/>
        <v>OOC</v>
      </c>
      <c r="G52" s="8">
        <f>IFERROR(VLOOKUP(C52,'2011'!B:C,2,FALSE),"")</f>
        <v>-0.1</v>
      </c>
      <c r="H52" s="9">
        <f t="shared" si="2"/>
        <v>-0.10600000000000001</v>
      </c>
    </row>
    <row r="53" spans="1:8" x14ac:dyDescent="0.3">
      <c r="A53" s="3">
        <v>2011</v>
      </c>
      <c r="B53" s="7">
        <v>4</v>
      </c>
      <c r="C53" s="7" t="s">
        <v>5</v>
      </c>
      <c r="D53" s="7" t="s">
        <v>146</v>
      </c>
      <c r="E53" s="7" t="str">
        <f t="shared" si="0"/>
        <v>H</v>
      </c>
      <c r="F53" s="7" t="str">
        <f t="shared" si="1"/>
        <v>SECE</v>
      </c>
      <c r="G53" s="8">
        <f>IFERROR(VLOOKUP(C53,'2011'!B:C,2,FALSE),"")</f>
        <v>6.4</v>
      </c>
      <c r="H53" s="9">
        <f t="shared" si="2"/>
        <v>6.016</v>
      </c>
    </row>
    <row r="54" spans="1:8" x14ac:dyDescent="0.3">
      <c r="A54" s="3">
        <v>2011</v>
      </c>
      <c r="B54" s="7">
        <v>5</v>
      </c>
      <c r="C54" s="7" t="s">
        <v>4</v>
      </c>
      <c r="D54" s="7" t="s">
        <v>134</v>
      </c>
      <c r="E54" s="7" t="str">
        <f t="shared" si="0"/>
        <v>A</v>
      </c>
      <c r="F54" s="7" t="str">
        <f t="shared" si="1"/>
        <v>SECW</v>
      </c>
      <c r="G54" s="8">
        <f>IFERROR(VLOOKUP(C54,'2011'!B:C,2,FALSE),"")</f>
        <v>28.7</v>
      </c>
      <c r="H54" s="9">
        <f t="shared" si="2"/>
        <v>30.422000000000001</v>
      </c>
    </row>
    <row r="55" spans="1:8" x14ac:dyDescent="0.3">
      <c r="A55" s="3">
        <v>2011</v>
      </c>
      <c r="B55" s="7">
        <v>6</v>
      </c>
      <c r="C55" s="7" t="s">
        <v>34</v>
      </c>
      <c r="D55" s="7" t="s">
        <v>153</v>
      </c>
      <c r="E55" s="7" t="str">
        <f t="shared" si="0"/>
        <v>A</v>
      </c>
      <c r="F55" s="7" t="str">
        <f t="shared" si="1"/>
        <v>SECE</v>
      </c>
      <c r="G55" s="8">
        <f>IFERROR(VLOOKUP(C55,'2011'!B:C,2,FALSE),"")</f>
        <v>9.8000000000000007</v>
      </c>
      <c r="H55" s="9">
        <f t="shared" si="2"/>
        <v>10.388000000000002</v>
      </c>
    </row>
    <row r="56" spans="1:8" x14ac:dyDescent="0.3">
      <c r="A56" s="3">
        <v>2011</v>
      </c>
      <c r="B56" s="7">
        <v>7</v>
      </c>
      <c r="C56" s="7" t="s">
        <v>192</v>
      </c>
      <c r="D56" s="7" t="s">
        <v>146</v>
      </c>
      <c r="E56" s="7" t="str">
        <f t="shared" si="0"/>
        <v>H</v>
      </c>
      <c r="F56" s="7" t="str">
        <f t="shared" si="1"/>
        <v>OOC</v>
      </c>
      <c r="G56" s="8">
        <v>-30</v>
      </c>
      <c r="H56" s="9">
        <f t="shared" si="2"/>
        <v>-31.8</v>
      </c>
    </row>
    <row r="57" spans="1:8" x14ac:dyDescent="0.3">
      <c r="A57" s="3">
        <v>2011</v>
      </c>
      <c r="B57" s="7">
        <v>8</v>
      </c>
      <c r="C57" s="7" t="s">
        <v>52</v>
      </c>
      <c r="D57" s="7" t="s">
        <v>146</v>
      </c>
      <c r="E57" s="7" t="str">
        <f t="shared" si="0"/>
        <v>H</v>
      </c>
      <c r="F57" s="7" t="str">
        <f t="shared" si="1"/>
        <v>SECW</v>
      </c>
      <c r="G57" s="8">
        <f>IFERROR(VLOOKUP(C57,'2011'!B:C,2,FALSE),"")</f>
        <v>2.4</v>
      </c>
      <c r="H57" s="9">
        <f t="shared" si="2"/>
        <v>2.2559999999999998</v>
      </c>
    </row>
    <row r="58" spans="1:8" x14ac:dyDescent="0.3">
      <c r="A58" s="3">
        <v>2011</v>
      </c>
      <c r="B58" s="7">
        <v>9</v>
      </c>
      <c r="C58" s="7" t="s">
        <v>78</v>
      </c>
      <c r="D58" s="7" t="s">
        <v>146</v>
      </c>
      <c r="E58" s="7" t="str">
        <f t="shared" si="0"/>
        <v>H</v>
      </c>
      <c r="F58" s="7" t="str">
        <f t="shared" si="1"/>
        <v>SECW</v>
      </c>
      <c r="G58" s="8">
        <f>IFERROR(VLOOKUP(C58,'2011'!B:C,2,FALSE),"")</f>
        <v>-2</v>
      </c>
      <c r="H58" s="9">
        <f t="shared" si="2"/>
        <v>-2.12</v>
      </c>
    </row>
    <row r="59" spans="1:8" x14ac:dyDescent="0.3">
      <c r="A59" s="3">
        <v>2011</v>
      </c>
      <c r="B59" s="7">
        <v>10</v>
      </c>
      <c r="C59" s="7" t="s">
        <v>64</v>
      </c>
      <c r="D59" s="7" t="s">
        <v>155</v>
      </c>
      <c r="E59" s="7" t="str">
        <f t="shared" si="0"/>
        <v>A</v>
      </c>
      <c r="F59" s="7" t="str">
        <f t="shared" si="1"/>
        <v>SECE</v>
      </c>
      <c r="G59" s="8">
        <f>IFERROR(VLOOKUP(C59,'2011'!B:C,2,FALSE),"")</f>
        <v>11.3</v>
      </c>
      <c r="H59" s="9">
        <f t="shared" si="2"/>
        <v>11.978000000000002</v>
      </c>
    </row>
    <row r="60" spans="1:8" x14ac:dyDescent="0.3">
      <c r="A60" s="3">
        <v>2011</v>
      </c>
      <c r="B60" s="7">
        <v>11</v>
      </c>
      <c r="C60" s="7" t="s">
        <v>12</v>
      </c>
      <c r="D60" s="7" t="s">
        <v>154</v>
      </c>
      <c r="E60" s="7" t="str">
        <f t="shared" si="0"/>
        <v>A</v>
      </c>
      <c r="F60" s="7" t="str">
        <f t="shared" si="1"/>
        <v>SECE</v>
      </c>
      <c r="G60" s="8">
        <f>IFERROR(VLOOKUP(C60,'2011'!B:C,2,FALSE),"")</f>
        <v>15.2</v>
      </c>
      <c r="H60" s="9">
        <f t="shared" si="2"/>
        <v>16.111999999999998</v>
      </c>
    </row>
    <row r="61" spans="1:8" x14ac:dyDescent="0.3">
      <c r="A61" s="3">
        <v>2011</v>
      </c>
      <c r="B61" s="7">
        <v>12</v>
      </c>
      <c r="C61" s="7" t="s">
        <v>14</v>
      </c>
      <c r="D61" s="7" t="s">
        <v>146</v>
      </c>
      <c r="E61" s="7" t="str">
        <f t="shared" si="0"/>
        <v>H</v>
      </c>
      <c r="F61" s="7" t="str">
        <f t="shared" ref="F61" si="14">IF(OR(C61="Alabama",C61="Arkansas",C61="Auburn",C61="LSU",C61="Mississippi State",C61="Ole Miss",C61="Texas A&amp;M"),"SECW",IF(OR(C61="Florida",C61="Georgia",C61="Kentucky",C61="Missouri",C61="South Carolina",C61="Tennessee",C61="Vanderbilt"),"SECE","OOC"))</f>
        <v>SECE</v>
      </c>
      <c r="G61" s="8">
        <f>IFERROR(VLOOKUP(C61,'2011'!B:C,2,FALSE),"")</f>
        <v>7.2</v>
      </c>
      <c r="H61" s="9">
        <f t="shared" si="2"/>
        <v>6.7679999999999998</v>
      </c>
    </row>
    <row r="62" spans="1:8" ht="15" customHeight="1" x14ac:dyDescent="0.3">
      <c r="A62" s="4">
        <v>2012</v>
      </c>
      <c r="B62" s="12">
        <v>1</v>
      </c>
      <c r="C62" s="13" t="s">
        <v>46</v>
      </c>
      <c r="D62" s="12" t="s">
        <v>189</v>
      </c>
      <c r="E62" s="12" t="s">
        <v>157</v>
      </c>
      <c r="F62" s="12" t="str">
        <f>IF(OR(C62="Alabama",C62="Arkansas",C62="Auburn",C62="LSU",C62="Mississippi State",C62="Ole Miss",C62="Texas A&amp;M"),"SECW",IF(OR(C62="Florida",C62="Georgia",C62="Kentucky",C62="Missouri",C62="South Carolina",C62="Tennessee",C62="Vanderbilt"),"SECE","OOC"))</f>
        <v>OOC</v>
      </c>
      <c r="G62" s="14">
        <f>IFERROR(VLOOKUP(C62,'2012'!B:C,2,FALSE),"")</f>
        <v>3.3</v>
      </c>
      <c r="H62" s="15">
        <f>IF(G62&gt;=0,IF(E62="H",0.94,IF(E62="A",1.06,1)),IF(E62="H",1.06,IF(E62="A",0.94,1)))*G62</f>
        <v>3.4979999999999998</v>
      </c>
    </row>
    <row r="63" spans="1:8" x14ac:dyDescent="0.3">
      <c r="A63" s="4">
        <v>2012</v>
      </c>
      <c r="B63" s="12">
        <v>2</v>
      </c>
      <c r="C63" s="12" t="s">
        <v>104</v>
      </c>
      <c r="D63" s="12" t="s">
        <v>146</v>
      </c>
      <c r="E63" s="12" t="str">
        <f t="shared" si="0"/>
        <v>H</v>
      </c>
      <c r="F63" s="12" t="str">
        <f t="shared" si="1"/>
        <v>OOC</v>
      </c>
      <c r="G63" s="14">
        <f>IFERROR(VLOOKUP(C63,'2012'!B:C,2,FALSE),"")</f>
        <v>1.4</v>
      </c>
      <c r="H63" s="15">
        <f t="shared" si="2"/>
        <v>1.3159999999999998</v>
      </c>
    </row>
    <row r="64" spans="1:8" x14ac:dyDescent="0.3">
      <c r="A64" s="4">
        <v>2012</v>
      </c>
      <c r="B64" s="12">
        <v>3</v>
      </c>
      <c r="C64" s="12" t="s">
        <v>122</v>
      </c>
      <c r="D64" s="12" t="s">
        <v>146</v>
      </c>
      <c r="E64" s="12" t="str">
        <f t="shared" si="0"/>
        <v>H</v>
      </c>
      <c r="F64" s="12" t="str">
        <f t="shared" si="1"/>
        <v>OOC</v>
      </c>
      <c r="G64" s="14">
        <f>IFERROR(VLOOKUP(C64,'2012'!B:C,2,FALSE),"")</f>
        <v>-2.8</v>
      </c>
      <c r="H64" s="15">
        <f t="shared" si="2"/>
        <v>-2.968</v>
      </c>
    </row>
    <row r="65" spans="1:8" x14ac:dyDescent="0.3">
      <c r="A65" s="4">
        <v>2012</v>
      </c>
      <c r="B65" s="12">
        <v>4</v>
      </c>
      <c r="C65" s="12" t="s">
        <v>5</v>
      </c>
      <c r="D65" s="12" t="s">
        <v>151</v>
      </c>
      <c r="E65" s="12" t="str">
        <f t="shared" si="0"/>
        <v>A</v>
      </c>
      <c r="F65" s="12" t="str">
        <f t="shared" si="1"/>
        <v>SECE</v>
      </c>
      <c r="G65" s="14">
        <f>IFERROR(VLOOKUP(C65,'2012'!B:C,2,FALSE),"")</f>
        <v>22.4</v>
      </c>
      <c r="H65" s="15">
        <f t="shared" si="2"/>
        <v>23.744</v>
      </c>
    </row>
    <row r="66" spans="1:8" x14ac:dyDescent="0.3">
      <c r="A66" s="4">
        <v>2012</v>
      </c>
      <c r="B66" s="12">
        <v>5</v>
      </c>
      <c r="C66" s="12" t="s">
        <v>34</v>
      </c>
      <c r="D66" s="12" t="s">
        <v>146</v>
      </c>
      <c r="E66" s="12" t="str">
        <f t="shared" si="0"/>
        <v>H</v>
      </c>
      <c r="F66" s="12" t="str">
        <f t="shared" si="1"/>
        <v>SECE</v>
      </c>
      <c r="G66" s="14">
        <f>IFERROR(VLOOKUP(C66,'2012'!B:C,2,FALSE),"")</f>
        <v>15.8</v>
      </c>
      <c r="H66" s="15">
        <f t="shared" si="2"/>
        <v>14.852</v>
      </c>
    </row>
    <row r="67" spans="1:8" x14ac:dyDescent="0.3">
      <c r="A67" s="4">
        <v>2012</v>
      </c>
      <c r="B67" s="12">
        <v>6</v>
      </c>
      <c r="C67" s="12" t="s">
        <v>52</v>
      </c>
      <c r="D67" s="12" t="s">
        <v>146</v>
      </c>
      <c r="E67" s="12" t="str">
        <f t="shared" ref="E67:E73" si="15">IF(OR(D67="Nashville, TN",D67="Starkville, MS",D67="Oxford, MS",D67="Fayetteville, AR",D67="Knoxville, TN",D67="Tuscaloosa, AL",D67="Auburn, AL",D67="Columbia, SC",D67="Baton Rouge, LA",D67="College Station, TX",D67="Athens, GA",D67="Columbia, MO",D67="Gainesville, FL"),"A",IF(D67="Lexington, KY","H","N"))</f>
        <v>H</v>
      </c>
      <c r="F67" s="12" t="str">
        <f t="shared" ref="F67:F73" si="16">IF(OR(C67="Alabama",C67="Arkansas",C67="Auburn",C67="LSU",C67="Mississippi State",C67="Ole Miss",C67="Texas A&amp;M"),"SECW",IF(OR(C67="Florida",C67="Georgia",C67="Kentucky",C67="Missouri",C67="South Carolina",C67="Tennessee",C67="Vanderbilt"),"SECE","OOC"))</f>
        <v>SECW</v>
      </c>
      <c r="G67" s="14">
        <f>IFERROR(VLOOKUP(C67,'2012'!B:C,2,FALSE),"")</f>
        <v>6.4</v>
      </c>
      <c r="H67" s="15">
        <f t="shared" ref="H67:H73" si="17">IF(G67&gt;=0,IF(E67="H",0.94,IF(E67="A",1.06,1)),IF(E67="H",1.06,IF(E67="A",0.94,1)))*G67</f>
        <v>6.016</v>
      </c>
    </row>
    <row r="68" spans="1:8" x14ac:dyDescent="0.3">
      <c r="A68" s="4">
        <v>2012</v>
      </c>
      <c r="B68" s="12">
        <v>7</v>
      </c>
      <c r="C68" s="12" t="s">
        <v>37</v>
      </c>
      <c r="D68" s="12" t="s">
        <v>136</v>
      </c>
      <c r="E68" s="12" t="str">
        <f t="shared" si="15"/>
        <v>A</v>
      </c>
      <c r="F68" s="12" t="str">
        <f t="shared" si="16"/>
        <v>SECW</v>
      </c>
      <c r="G68" s="14">
        <f>IFERROR(VLOOKUP(C68,'2012'!B:C,2,FALSE),"")</f>
        <v>7.4</v>
      </c>
      <c r="H68" s="15">
        <f t="shared" si="17"/>
        <v>7.8440000000000012</v>
      </c>
    </row>
    <row r="69" spans="1:8" x14ac:dyDescent="0.3">
      <c r="A69" s="4">
        <v>2012</v>
      </c>
      <c r="B69" s="12">
        <v>8</v>
      </c>
      <c r="C69" s="12" t="s">
        <v>12</v>
      </c>
      <c r="D69" s="12" t="s">
        <v>146</v>
      </c>
      <c r="E69" s="12" t="str">
        <f t="shared" si="15"/>
        <v>H</v>
      </c>
      <c r="F69" s="12" t="str">
        <f t="shared" si="16"/>
        <v>SECE</v>
      </c>
      <c r="G69" s="14">
        <f>IFERROR(VLOOKUP(C69,'2012'!B:C,2,FALSE),"")</f>
        <v>18.5</v>
      </c>
      <c r="H69" s="15">
        <f t="shared" si="17"/>
        <v>17.39</v>
      </c>
    </row>
    <row r="70" spans="1:8" x14ac:dyDescent="0.3">
      <c r="A70" s="4">
        <v>2012</v>
      </c>
      <c r="B70" s="12">
        <v>9</v>
      </c>
      <c r="C70" s="12" t="s">
        <v>11</v>
      </c>
      <c r="D70" s="12" t="s">
        <v>149</v>
      </c>
      <c r="E70" s="12" t="str">
        <f t="shared" si="15"/>
        <v>A</v>
      </c>
      <c r="F70" s="12" t="str">
        <f t="shared" si="16"/>
        <v>SECE</v>
      </c>
      <c r="G70" s="14">
        <f>IFERROR(VLOOKUP(C70,'2012'!B:C,2,FALSE),"")</f>
        <v>7.5</v>
      </c>
      <c r="H70" s="15">
        <f t="shared" si="17"/>
        <v>7.95</v>
      </c>
    </row>
    <row r="71" spans="1:8" x14ac:dyDescent="0.3">
      <c r="A71" s="4">
        <v>2012</v>
      </c>
      <c r="B71" s="12">
        <v>10</v>
      </c>
      <c r="C71" s="12" t="s">
        <v>64</v>
      </c>
      <c r="D71" s="12" t="s">
        <v>146</v>
      </c>
      <c r="E71" s="12" t="str">
        <f t="shared" si="15"/>
        <v>H</v>
      </c>
      <c r="F71" s="12" t="str">
        <f t="shared" si="16"/>
        <v>SECE</v>
      </c>
      <c r="G71" s="14">
        <f>IFERROR(VLOOKUP(C71,'2012'!B:C,2,FALSE),"")</f>
        <v>3.3</v>
      </c>
      <c r="H71" s="15">
        <f t="shared" si="17"/>
        <v>3.1019999999999999</v>
      </c>
    </row>
    <row r="72" spans="1:8" x14ac:dyDescent="0.3">
      <c r="A72" s="4">
        <v>2012</v>
      </c>
      <c r="B72" s="12">
        <v>11</v>
      </c>
      <c r="C72" s="12" t="s">
        <v>164</v>
      </c>
      <c r="D72" s="12" t="s">
        <v>146</v>
      </c>
      <c r="E72" s="12" t="str">
        <f t="shared" si="15"/>
        <v>H</v>
      </c>
      <c r="F72" s="12" t="str">
        <f t="shared" si="16"/>
        <v>OOC</v>
      </c>
      <c r="G72" s="14">
        <v>-30</v>
      </c>
      <c r="H72" s="15">
        <f t="shared" si="17"/>
        <v>-31.8</v>
      </c>
    </row>
    <row r="73" spans="1:8" x14ac:dyDescent="0.3">
      <c r="A73" s="4">
        <v>2012</v>
      </c>
      <c r="B73" s="12">
        <v>12</v>
      </c>
      <c r="C73" s="12" t="s">
        <v>14</v>
      </c>
      <c r="D73" s="12" t="s">
        <v>135</v>
      </c>
      <c r="E73" s="12" t="str">
        <f t="shared" si="15"/>
        <v>A</v>
      </c>
      <c r="F73" s="12" t="str">
        <f t="shared" si="16"/>
        <v>SECE</v>
      </c>
      <c r="G73" s="14">
        <f>IFERROR(VLOOKUP(C73,'2012'!B:C,2,FALSE),"")</f>
        <v>7.4</v>
      </c>
      <c r="H73" s="15">
        <f t="shared" si="17"/>
        <v>7.8440000000000012</v>
      </c>
    </row>
    <row r="74" spans="1:8" ht="15" customHeight="1" x14ac:dyDescent="0.3">
      <c r="A74" s="3">
        <v>2013</v>
      </c>
      <c r="B74" s="7">
        <v>1</v>
      </c>
      <c r="C74" s="16" t="s">
        <v>122</v>
      </c>
      <c r="D74" s="7" t="s">
        <v>155</v>
      </c>
      <c r="E74" s="7" t="str">
        <f>IF(OR(D74="Nashville, TN",D74="Starkville, MS",D74="Oxford, MS",D74="Fayetteville, AR",D74="Knoxville, TN",D74="Tuscaloosa, AL",D74="Auburn, AL",D74="Columbia, SC",D74="Baton Rouge, LA",D74="College Station, TX",D74="Athens, GA",D74="Columbia, MO",D74="Gainesville, FL"),"A",IF(D74="Lexington, KY","H","N"))</f>
        <v>A</v>
      </c>
      <c r="F74" s="7" t="str">
        <f>IF(OR(C74="Alabama",C74="Arkansas",C74="Auburn",C74="LSU",C74="Mississippi State",C74="Ole Miss",C74="Texas A&amp;M"),"SECW",IF(OR(C74="Florida",C74="Georgia",C74="Kentucky",C74="Missouri",C74="South Carolina",C74="Tennessee",C74="Vanderbilt"),"SECE","OOC"))</f>
        <v>OOC</v>
      </c>
      <c r="G74" s="8">
        <f>IFERROR(VLOOKUP(C74,'2013'!B:C,2,FALSE),"")</f>
        <v>-4.7</v>
      </c>
      <c r="H74" s="9">
        <f>IF(G74&gt;=0,IF(E74="H",0.94,IF(E74="A",1.06,1)),IF(E74="H",1.06,IF(E74="A",0.94,1)))*G74</f>
        <v>-4.4180000000000001</v>
      </c>
    </row>
    <row r="75" spans="1:8" x14ac:dyDescent="0.3">
      <c r="A75" s="3">
        <v>2013</v>
      </c>
      <c r="B75" s="7">
        <v>2</v>
      </c>
      <c r="C75" s="7" t="s">
        <v>102</v>
      </c>
      <c r="D75" s="7" t="s">
        <v>146</v>
      </c>
      <c r="E75" s="7" t="str">
        <f t="shared" ref="E75:E96" si="18">IF(OR(D75="Nashville, TN",D75="Starkville, MS",D75="Oxford, MS",D75="Fayetteville, AR",D75="Knoxville, TN",D75="Tuscaloosa, AL",D75="Auburn, AL",D75="Columbia, SC",D75="Baton Rouge, LA",D75="College Station, TX",D75="Athens, GA",D75="Columbia, MO",D75="Gainesville, FL"),"A",IF(D75="Lexington, KY","H","N"))</f>
        <v>H</v>
      </c>
      <c r="F75" s="7" t="str">
        <f t="shared" ref="F75:F97" si="19">IF(OR(C75="Alabama",C75="Arkansas",C75="Auburn",C75="LSU",C75="Mississippi State",C75="Ole Miss",C75="Texas A&amp;M"),"SECW",IF(OR(C75="Florida",C75="Georgia",C75="Kentucky",C75="Missouri",C75="South Carolina",C75="Tennessee",C75="Vanderbilt"),"SECE","OOC"))</f>
        <v>OOC</v>
      </c>
      <c r="G75" s="8">
        <f>IFERROR(VLOOKUP(C75,'2013'!B:C,2,FALSE),"")</f>
        <v>-24.4</v>
      </c>
      <c r="H75" s="9">
        <f t="shared" ref="H75:H97" si="20">IF(G75&gt;=0,IF(E75="H",0.94,IF(E75="A",1.06,1)),IF(E75="H",1.06,IF(E75="A",0.94,1)))*G75</f>
        <v>-25.864000000000001</v>
      </c>
    </row>
    <row r="76" spans="1:8" x14ac:dyDescent="0.3">
      <c r="A76" s="3">
        <v>2013</v>
      </c>
      <c r="B76" s="7">
        <v>3</v>
      </c>
      <c r="C76" s="7" t="s">
        <v>46</v>
      </c>
      <c r="D76" s="7" t="s">
        <v>146</v>
      </c>
      <c r="E76" s="7" t="str">
        <f t="shared" si="18"/>
        <v>H</v>
      </c>
      <c r="F76" s="7" t="str">
        <f t="shared" si="19"/>
        <v>OOC</v>
      </c>
      <c r="G76" s="8">
        <f>IFERROR(VLOOKUP(C76,'2013'!B:C,2,FALSE),"")</f>
        <v>13.4</v>
      </c>
      <c r="H76" s="9">
        <f t="shared" si="20"/>
        <v>12.596</v>
      </c>
    </row>
    <row r="77" spans="1:8" x14ac:dyDescent="0.3">
      <c r="A77" s="3">
        <v>2013</v>
      </c>
      <c r="B77" s="7">
        <v>4</v>
      </c>
      <c r="C77" s="7" t="s">
        <v>5</v>
      </c>
      <c r="D77" s="7" t="s">
        <v>146</v>
      </c>
      <c r="E77" s="7" t="str">
        <f t="shared" si="18"/>
        <v>H</v>
      </c>
      <c r="F77" s="7" t="str">
        <f t="shared" si="19"/>
        <v>SECE</v>
      </c>
      <c r="G77" s="8">
        <f>IFERROR(VLOOKUP(C77,'2013'!B:C,2,FALSE),"")</f>
        <v>9.6999999999999993</v>
      </c>
      <c r="H77" s="9">
        <f t="shared" si="20"/>
        <v>9.1179999999999986</v>
      </c>
    </row>
    <row r="78" spans="1:8" x14ac:dyDescent="0.3">
      <c r="A78" s="3">
        <v>2013</v>
      </c>
      <c r="B78" s="7">
        <v>5</v>
      </c>
      <c r="C78" s="7" t="s">
        <v>34</v>
      </c>
      <c r="D78" s="7" t="s">
        <v>153</v>
      </c>
      <c r="E78" s="7" t="str">
        <f t="shared" si="18"/>
        <v>A</v>
      </c>
      <c r="F78" s="7" t="str">
        <f t="shared" si="19"/>
        <v>SECE</v>
      </c>
      <c r="G78" s="8">
        <f>IFERROR(VLOOKUP(C78,'2013'!B:C,2,FALSE),"")</f>
        <v>17.5</v>
      </c>
      <c r="H78" s="9">
        <f t="shared" si="20"/>
        <v>18.55</v>
      </c>
    </row>
    <row r="79" spans="1:8" x14ac:dyDescent="0.3">
      <c r="A79" s="3">
        <v>2013</v>
      </c>
      <c r="B79" s="7">
        <v>6</v>
      </c>
      <c r="C79" s="7" t="s">
        <v>43</v>
      </c>
      <c r="D79" s="7" t="s">
        <v>146</v>
      </c>
      <c r="E79" s="7" t="str">
        <f t="shared" si="18"/>
        <v>H</v>
      </c>
      <c r="F79" s="7" t="str">
        <f t="shared" si="19"/>
        <v>SECW</v>
      </c>
      <c r="G79" s="8">
        <f>IFERROR(VLOOKUP(C79,'2013'!B:C,2,FALSE),"")</f>
        <v>22.2</v>
      </c>
      <c r="H79" s="9">
        <f t="shared" si="20"/>
        <v>20.867999999999999</v>
      </c>
    </row>
    <row r="80" spans="1:8" x14ac:dyDescent="0.3">
      <c r="A80" s="3">
        <v>2013</v>
      </c>
      <c r="B80" s="7">
        <v>7</v>
      </c>
      <c r="C80" s="7" t="s">
        <v>52</v>
      </c>
      <c r="D80" s="7" t="s">
        <v>147</v>
      </c>
      <c r="E80" s="7" t="str">
        <f t="shared" si="18"/>
        <v>A</v>
      </c>
      <c r="F80" s="7" t="str">
        <f t="shared" si="19"/>
        <v>SECW</v>
      </c>
      <c r="G80" s="8">
        <f>IFERROR(VLOOKUP(C80,'2013'!B:C,2,FALSE),"")</f>
        <v>13.4</v>
      </c>
      <c r="H80" s="9">
        <f t="shared" si="20"/>
        <v>14.204000000000001</v>
      </c>
    </row>
    <row r="81" spans="1:8" x14ac:dyDescent="0.3">
      <c r="A81" s="3">
        <v>2013</v>
      </c>
      <c r="B81" s="7">
        <v>8</v>
      </c>
      <c r="C81" s="7" t="s">
        <v>193</v>
      </c>
      <c r="D81" s="7" t="s">
        <v>146</v>
      </c>
      <c r="E81" s="7" t="str">
        <f t="shared" si="18"/>
        <v>H</v>
      </c>
      <c r="F81" s="7" t="str">
        <f t="shared" si="19"/>
        <v>OOC</v>
      </c>
      <c r="G81" s="8">
        <v>-30</v>
      </c>
      <c r="H81" s="9">
        <f t="shared" si="20"/>
        <v>-31.8</v>
      </c>
    </row>
    <row r="82" spans="1:8" x14ac:dyDescent="0.3">
      <c r="A82" s="3">
        <v>2013</v>
      </c>
      <c r="B82" s="7">
        <v>9</v>
      </c>
      <c r="C82" s="7" t="s">
        <v>11</v>
      </c>
      <c r="D82" s="7" t="s">
        <v>146</v>
      </c>
      <c r="E82" s="7" t="str">
        <f t="shared" si="18"/>
        <v>H</v>
      </c>
      <c r="F82" s="7" t="str">
        <f t="shared" si="19"/>
        <v>SECE</v>
      </c>
      <c r="G82" s="8">
        <f>IFERROR(VLOOKUP(C82,'2013'!B:C,2,FALSE),"")</f>
        <v>18.7</v>
      </c>
      <c r="H82" s="9">
        <f t="shared" si="20"/>
        <v>17.577999999999999</v>
      </c>
    </row>
    <row r="83" spans="1:8" x14ac:dyDescent="0.3">
      <c r="A83" s="3">
        <v>2013</v>
      </c>
      <c r="B83" s="7">
        <v>10</v>
      </c>
      <c r="C83" s="7" t="s">
        <v>64</v>
      </c>
      <c r="D83" s="7" t="s">
        <v>155</v>
      </c>
      <c r="E83" s="7" t="str">
        <f t="shared" si="18"/>
        <v>A</v>
      </c>
      <c r="F83" s="7" t="str">
        <f t="shared" si="19"/>
        <v>SECE</v>
      </c>
      <c r="G83" s="8">
        <f>IFERROR(VLOOKUP(C83,'2013'!B:C,2,FALSE),"")</f>
        <v>-0.1</v>
      </c>
      <c r="H83" s="9">
        <f t="shared" si="20"/>
        <v>-9.4E-2</v>
      </c>
    </row>
    <row r="84" spans="1:8" x14ac:dyDescent="0.3">
      <c r="A84" s="3">
        <v>2013</v>
      </c>
      <c r="B84" s="7">
        <v>11</v>
      </c>
      <c r="C84" s="7" t="s">
        <v>12</v>
      </c>
      <c r="D84" s="7" t="s">
        <v>154</v>
      </c>
      <c r="E84" s="7" t="str">
        <f t="shared" si="18"/>
        <v>A</v>
      </c>
      <c r="F84" s="7" t="str">
        <f t="shared" si="19"/>
        <v>SECE</v>
      </c>
      <c r="G84" s="8">
        <f>IFERROR(VLOOKUP(C84,'2013'!B:C,2,FALSE),"")</f>
        <v>16.399999999999999</v>
      </c>
      <c r="H84" s="9">
        <f t="shared" si="20"/>
        <v>17.384</v>
      </c>
    </row>
    <row r="85" spans="1:8" x14ac:dyDescent="0.3">
      <c r="A85" s="3">
        <v>2013</v>
      </c>
      <c r="B85" s="7">
        <v>12</v>
      </c>
      <c r="C85" s="7" t="s">
        <v>14</v>
      </c>
      <c r="D85" s="7" t="s">
        <v>146</v>
      </c>
      <c r="E85" s="7" t="str">
        <f t="shared" si="18"/>
        <v>H</v>
      </c>
      <c r="F85" s="7" t="str">
        <f t="shared" si="19"/>
        <v>SECE</v>
      </c>
      <c r="G85" s="8">
        <f>IFERROR(VLOOKUP(C85,'2013'!B:C,2,FALSE),"")</f>
        <v>6.5</v>
      </c>
      <c r="H85" s="9">
        <f t="shared" si="20"/>
        <v>6.1099999999999994</v>
      </c>
    </row>
    <row r="86" spans="1:8" ht="15" customHeight="1" x14ac:dyDescent="0.3">
      <c r="A86" s="4">
        <v>2014</v>
      </c>
      <c r="B86" s="12">
        <v>1</v>
      </c>
      <c r="C86" s="13" t="s">
        <v>173</v>
      </c>
      <c r="D86" s="12" t="s">
        <v>146</v>
      </c>
      <c r="E86" s="12" t="str">
        <f>IF(OR(D86="Nashville, TN",D86="Starkville, MS",D86="Oxford, MS",D86="Fayetteville, AR",D86="Knoxville, TN",D86="Tuscaloosa, AL",D86="Auburn, AL",D86="Columbia, SC",D86="Baton Rouge, LA",D86="College Station, TX",D86="Athens, GA",D86="Columbia, MO",D86="Gainesville, FL"),"A",IF(D86="Lexington, KY","H","N"))</f>
        <v>H</v>
      </c>
      <c r="F86" s="12" t="str">
        <f>IF(OR(C86="Alabama",C86="Arkansas",C86="Auburn",C86="LSU",C86="Mississippi State",C86="Ole Miss",C86="Texas A&amp;M"),"SECW",IF(OR(C86="Florida",C86="Georgia",C86="Kentucky",C86="Missouri",C86="South Carolina",C86="Tennessee",C86="Vanderbilt"),"SECE","OOC"))</f>
        <v>OOC</v>
      </c>
      <c r="G86" s="14">
        <v>-30</v>
      </c>
      <c r="H86" s="15">
        <f>IF(G86&gt;=0,IF(E86="H",0.94,IF(E86="A",1.06,1)),IF(E86="H",1.06,IF(E86="A",0.94,1)))*G86</f>
        <v>-31.8</v>
      </c>
    </row>
    <row r="87" spans="1:8" x14ac:dyDescent="0.3">
      <c r="A87" s="4">
        <v>2014</v>
      </c>
      <c r="B87" s="12">
        <v>2</v>
      </c>
      <c r="C87" s="12" t="s">
        <v>96</v>
      </c>
      <c r="D87" s="12" t="s">
        <v>146</v>
      </c>
      <c r="E87" s="12" t="str">
        <f t="shared" si="18"/>
        <v>H</v>
      </c>
      <c r="F87" s="12" t="str">
        <f t="shared" si="19"/>
        <v>OOC</v>
      </c>
      <c r="G87" s="14">
        <f>IFERROR(VLOOKUP(C87,'2014'!B:C,2,FALSE),"")</f>
        <v>-9.4</v>
      </c>
      <c r="H87" s="15">
        <f t="shared" si="20"/>
        <v>-9.9640000000000004</v>
      </c>
    </row>
    <row r="88" spans="1:8" x14ac:dyDescent="0.3">
      <c r="A88" s="4">
        <v>2014</v>
      </c>
      <c r="B88" s="12">
        <v>3</v>
      </c>
      <c r="C88" s="12" t="s">
        <v>5</v>
      </c>
      <c r="D88" s="12" t="s">
        <v>151</v>
      </c>
      <c r="E88" s="12" t="str">
        <f t="shared" si="18"/>
        <v>A</v>
      </c>
      <c r="F88" s="12" t="str">
        <f t="shared" si="19"/>
        <v>SECE</v>
      </c>
      <c r="G88" s="14">
        <f>IFERROR(VLOOKUP(C88,'2014'!B:C,2,FALSE),"")</f>
        <v>11.6</v>
      </c>
      <c r="H88" s="15">
        <f t="shared" si="20"/>
        <v>12.295999999999999</v>
      </c>
    </row>
    <row r="89" spans="1:8" x14ac:dyDescent="0.3">
      <c r="A89" s="4">
        <v>2014</v>
      </c>
      <c r="B89" s="12">
        <v>4</v>
      </c>
      <c r="C89" s="12" t="s">
        <v>64</v>
      </c>
      <c r="D89" s="12" t="s">
        <v>146</v>
      </c>
      <c r="E89" s="12" t="str">
        <f t="shared" si="18"/>
        <v>H</v>
      </c>
      <c r="F89" s="12" t="str">
        <f t="shared" si="19"/>
        <v>SECE</v>
      </c>
      <c r="G89" s="14">
        <f>IFERROR(VLOOKUP(C89,'2014'!B:C,2,FALSE),"")</f>
        <v>-10.9</v>
      </c>
      <c r="H89" s="15">
        <f t="shared" si="20"/>
        <v>-11.554</v>
      </c>
    </row>
    <row r="90" spans="1:8" x14ac:dyDescent="0.3">
      <c r="A90" s="4">
        <v>2014</v>
      </c>
      <c r="B90" s="12">
        <v>5</v>
      </c>
      <c r="C90" s="12" t="s">
        <v>34</v>
      </c>
      <c r="D90" s="12" t="s">
        <v>146</v>
      </c>
      <c r="E90" s="12" t="str">
        <f t="shared" si="18"/>
        <v>H</v>
      </c>
      <c r="F90" s="12" t="str">
        <f t="shared" si="19"/>
        <v>SECE</v>
      </c>
      <c r="G90" s="14">
        <f>IFERROR(VLOOKUP(C90,'2014'!B:C,2,FALSE),"")</f>
        <v>7.9</v>
      </c>
      <c r="H90" s="15">
        <f t="shared" si="20"/>
        <v>7.4260000000000002</v>
      </c>
    </row>
    <row r="91" spans="1:8" x14ac:dyDescent="0.3">
      <c r="A91" s="4">
        <v>2014</v>
      </c>
      <c r="B91" s="12">
        <v>6</v>
      </c>
      <c r="C91" s="12" t="s">
        <v>99</v>
      </c>
      <c r="D91" s="12" t="s">
        <v>146</v>
      </c>
      <c r="E91" s="12" t="str">
        <f t="shared" si="18"/>
        <v>H</v>
      </c>
      <c r="F91" s="12" t="str">
        <f t="shared" si="19"/>
        <v>OOC</v>
      </c>
      <c r="G91" s="14">
        <f>IFERROR(VLOOKUP(C91,'2014'!B:C,2,FALSE),"")</f>
        <v>-8</v>
      </c>
      <c r="H91" s="15">
        <f t="shared" si="20"/>
        <v>-8.48</v>
      </c>
    </row>
    <row r="92" spans="1:8" x14ac:dyDescent="0.3">
      <c r="A92" s="4">
        <v>2014</v>
      </c>
      <c r="B92" s="12">
        <v>7</v>
      </c>
      <c r="C92" s="12" t="s">
        <v>4</v>
      </c>
      <c r="D92" s="12" t="s">
        <v>134</v>
      </c>
      <c r="E92" s="12" t="str">
        <f t="shared" si="18"/>
        <v>A</v>
      </c>
      <c r="F92" s="12" t="str">
        <f t="shared" si="19"/>
        <v>SECW</v>
      </c>
      <c r="G92" s="14">
        <f>IFERROR(VLOOKUP(C92,'2014'!B:C,2,FALSE),"")</f>
        <v>16.5</v>
      </c>
      <c r="H92" s="15">
        <f t="shared" si="20"/>
        <v>17.490000000000002</v>
      </c>
    </row>
    <row r="93" spans="1:8" x14ac:dyDescent="0.3">
      <c r="A93" s="4">
        <v>2014</v>
      </c>
      <c r="B93" s="12">
        <v>8</v>
      </c>
      <c r="C93" s="12" t="s">
        <v>52</v>
      </c>
      <c r="D93" s="12" t="s">
        <v>146</v>
      </c>
      <c r="E93" s="12" t="str">
        <f t="shared" si="18"/>
        <v>H</v>
      </c>
      <c r="F93" s="12" t="str">
        <f t="shared" si="19"/>
        <v>SECW</v>
      </c>
      <c r="G93" s="14">
        <f>IFERROR(VLOOKUP(C93,'2014'!B:C,2,FALSE),"")</f>
        <v>17.8</v>
      </c>
      <c r="H93" s="15">
        <f t="shared" si="20"/>
        <v>16.731999999999999</v>
      </c>
    </row>
    <row r="94" spans="1:8" x14ac:dyDescent="0.3">
      <c r="A94" s="4">
        <v>2014</v>
      </c>
      <c r="B94" s="12">
        <v>9</v>
      </c>
      <c r="C94" s="12" t="s">
        <v>11</v>
      </c>
      <c r="D94" s="12" t="s">
        <v>149</v>
      </c>
      <c r="E94" s="12" t="str">
        <f t="shared" si="18"/>
        <v>A</v>
      </c>
      <c r="F94" s="12" t="str">
        <f t="shared" si="19"/>
        <v>SECE</v>
      </c>
      <c r="G94" s="14">
        <f>IFERROR(VLOOKUP(C94,'2014'!B:C,2,FALSE),"")</f>
        <v>13</v>
      </c>
      <c r="H94" s="15">
        <f t="shared" si="20"/>
        <v>13.780000000000001</v>
      </c>
    </row>
    <row r="95" spans="1:8" x14ac:dyDescent="0.3">
      <c r="A95" s="4">
        <v>2014</v>
      </c>
      <c r="B95" s="12">
        <v>10</v>
      </c>
      <c r="C95" s="12" t="s">
        <v>12</v>
      </c>
      <c r="D95" s="12" t="s">
        <v>146</v>
      </c>
      <c r="E95" s="12" t="str">
        <f t="shared" si="18"/>
        <v>H</v>
      </c>
      <c r="F95" s="12" t="str">
        <f t="shared" si="19"/>
        <v>SECE</v>
      </c>
      <c r="G95" s="14">
        <f>IFERROR(VLOOKUP(C95,'2014'!B:C,2,FALSE),"")</f>
        <v>22.6</v>
      </c>
      <c r="H95" s="15">
        <f t="shared" si="20"/>
        <v>21.244</v>
      </c>
    </row>
    <row r="96" spans="1:8" x14ac:dyDescent="0.3">
      <c r="A96" s="4">
        <v>2014</v>
      </c>
      <c r="B96" s="12">
        <v>11</v>
      </c>
      <c r="C96" s="12" t="s">
        <v>14</v>
      </c>
      <c r="D96" s="12" t="s">
        <v>135</v>
      </c>
      <c r="E96" s="12" t="str">
        <f t="shared" si="18"/>
        <v>A</v>
      </c>
      <c r="F96" s="12" t="str">
        <f t="shared" si="19"/>
        <v>SECE</v>
      </c>
      <c r="G96" s="14">
        <f>IFERROR(VLOOKUP(C96,'2014'!B:C,2,FALSE),"")</f>
        <v>14.2</v>
      </c>
      <c r="H96" s="15">
        <f t="shared" si="20"/>
        <v>15.052</v>
      </c>
    </row>
    <row r="97" spans="1:8" x14ac:dyDescent="0.3">
      <c r="A97" s="4">
        <v>2014</v>
      </c>
      <c r="B97" s="12">
        <v>12</v>
      </c>
      <c r="C97" s="12" t="s">
        <v>46</v>
      </c>
      <c r="D97" s="12" t="s">
        <v>189</v>
      </c>
      <c r="E97" s="12" t="s">
        <v>157</v>
      </c>
      <c r="F97" s="12" t="str">
        <f t="shared" si="19"/>
        <v>OOC</v>
      </c>
      <c r="G97" s="14">
        <f>IFERROR(VLOOKUP(C97,'2014'!B:C,2,FALSE),"")</f>
        <v>12.9</v>
      </c>
      <c r="H97" s="15">
        <f t="shared" si="20"/>
        <v>13.674000000000001</v>
      </c>
    </row>
  </sheetData>
  <autoFilter ref="A1:H97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workbookViewId="0"/>
  </sheetViews>
  <sheetFormatPr defaultColWidth="9.109375" defaultRowHeight="14.4" x14ac:dyDescent="0.3"/>
  <cols>
    <col min="1" max="1" width="7.6640625" style="2" bestFit="1" customWidth="1"/>
    <col min="2" max="2" width="12" style="7" bestFit="1" customWidth="1"/>
    <col min="3" max="3" width="22.88671875" style="7" bestFit="1" customWidth="1"/>
    <col min="4" max="4" width="17.88671875" style="7" bestFit="1" customWidth="1"/>
    <col min="5" max="5" width="9.5546875" style="7" bestFit="1" customWidth="1"/>
    <col min="6" max="6" width="10" style="7" bestFit="1" customWidth="1"/>
    <col min="7" max="7" width="11.44140625" style="8" bestFit="1" customWidth="1"/>
    <col min="8" max="8" width="12.6640625" style="9" bestFit="1" customWidth="1"/>
    <col min="9" max="9" width="9.109375" style="7"/>
    <col min="10" max="10" width="8.88671875" style="7" bestFit="1" customWidth="1"/>
    <col min="11" max="11" width="7.44140625" style="7" bestFit="1" customWidth="1"/>
    <col min="12" max="12" width="10.5546875" style="7" bestFit="1" customWidth="1"/>
    <col min="13" max="13" width="13.44140625" style="7" bestFit="1" customWidth="1"/>
    <col min="14" max="14" width="6.33203125" style="7" bestFit="1" customWidth="1"/>
    <col min="15" max="15" width="6.5546875" style="7" bestFit="1" customWidth="1"/>
    <col min="16" max="16" width="6.33203125" style="7" bestFit="1" customWidth="1"/>
    <col min="17" max="17" width="5.88671875" style="7" bestFit="1" customWidth="1"/>
    <col min="18" max="16384" width="9.109375" style="7"/>
  </cols>
  <sheetData>
    <row r="1" spans="1:17" x14ac:dyDescent="0.3">
      <c r="A1" s="2" t="s">
        <v>138</v>
      </c>
      <c r="B1" s="2" t="s">
        <v>139</v>
      </c>
      <c r="C1" s="2" t="s">
        <v>140</v>
      </c>
      <c r="D1" s="2" t="s">
        <v>141</v>
      </c>
      <c r="E1" s="2" t="s">
        <v>142</v>
      </c>
      <c r="F1" s="2" t="s">
        <v>143</v>
      </c>
      <c r="G1" s="5" t="s">
        <v>144</v>
      </c>
      <c r="H1" s="6" t="s">
        <v>160</v>
      </c>
      <c r="J1" s="2" t="s">
        <v>242</v>
      </c>
      <c r="K1" s="2" t="s">
        <v>243</v>
      </c>
      <c r="L1" s="2" t="s">
        <v>247</v>
      </c>
      <c r="M1" s="2" t="s">
        <v>248</v>
      </c>
      <c r="N1" s="2" t="s">
        <v>241</v>
      </c>
      <c r="O1" s="2" t="s">
        <v>244</v>
      </c>
      <c r="P1" s="2" t="s">
        <v>245</v>
      </c>
      <c r="Q1" s="2" t="s">
        <v>246</v>
      </c>
    </row>
    <row r="2" spans="1:17" ht="15" customHeight="1" x14ac:dyDescent="0.3">
      <c r="A2" s="3">
        <v>2007</v>
      </c>
      <c r="B2" s="7">
        <v>1</v>
      </c>
      <c r="C2" s="7" t="s">
        <v>52</v>
      </c>
      <c r="D2" s="7" t="s">
        <v>147</v>
      </c>
      <c r="E2" s="7" t="str">
        <f>IF(OR(D2="Nashville, TN",D2="Starkville, MS",D2="Oxford, MS",D2="Fayetteville, AR",D2="Knoxville, TN",D2="Tuscaloosa, AL",D2="Auburn, AL",D2="Columbia, SC",D2="Lexington, KY",D2="College Station, TX",D2="Athens, GA",D2="Columbia, MO",D2="Gainesville, FL",D2="Little Rock, AR"),"A",IF(D2="Baton Rouge, LA","H","N"))</f>
        <v>A</v>
      </c>
      <c r="F2" s="7" t="str">
        <f>IF(OR(C2="Alabama",C2="Arkansas",C2="Auburn",C2="LSU",C2="Mississippi State",C2="Ole Miss",C2="Texas A&amp;M"),"SECW",IF(OR(C2="Florida",C2="Georgia",C2="Kentucky",C2="Missouri",C2="South Carolina",C2="Tennessee",C2="Vanderbilt"),"SECE","OOC"))</f>
        <v>SECW</v>
      </c>
      <c r="G2" s="8">
        <f>IFERROR(VLOOKUP(C2,'2007'!B:C,2,FALSE),"")</f>
        <v>3.2</v>
      </c>
      <c r="H2" s="9">
        <f>IF(G2&gt;=0,IF(E2="H",0.94,IF(E2="A",1.06,1)),IF(E2="H",1.06,IF(E2="A",0.94,1)))*G2</f>
        <v>3.3920000000000003</v>
      </c>
      <c r="J2" s="2">
        <v>2007</v>
      </c>
      <c r="K2" s="9">
        <f>SUMIF(A:A,J2,H:H)</f>
        <v>43.599999999999994</v>
      </c>
      <c r="L2" s="9">
        <f>SUMIFS(H:H,A:A,J2,F:F,"SECW")</f>
        <v>17.488</v>
      </c>
      <c r="M2" s="9">
        <f>SUMIFS(H:H,A:A,J2,F:F,"SECE")</f>
        <v>40.751999999999995</v>
      </c>
      <c r="N2" s="9">
        <f>SUMIFS(H:H,A:A,J2,F:F,"OOC")</f>
        <v>-14.64</v>
      </c>
      <c r="O2" s="9">
        <f>L2+M2</f>
        <v>58.239999999999995</v>
      </c>
      <c r="P2" s="9">
        <f>SUMIFS(H:H,A:A,J2,E:E,"H")</f>
        <v>42.135999999999996</v>
      </c>
      <c r="Q2" s="9">
        <f>SUMIFS(H:H,A:A,J2,E:E,"A")+SUMIFS(H:H,A:A,J2,E:E,"N")</f>
        <v>1.4640000000000017</v>
      </c>
    </row>
    <row r="3" spans="1:17" x14ac:dyDescent="0.3">
      <c r="A3" s="3">
        <v>2007</v>
      </c>
      <c r="B3" s="7">
        <v>2</v>
      </c>
      <c r="C3" s="7" t="s">
        <v>13</v>
      </c>
      <c r="D3" s="7" t="s">
        <v>134</v>
      </c>
      <c r="E3" s="7" t="str">
        <f t="shared" ref="E3:E66" si="0">IF(OR(D3="Nashville, TN",D3="Starkville, MS",D3="Oxford, MS",D3="Fayetteville, AR",D3="Knoxville, TN",D3="Tuscaloosa, AL",D3="Auburn, AL",D3="Columbia, SC",D3="Lexington, KY",D3="College Station, TX",D3="Athens, GA",D3="Columbia, MO",D3="Gainesville, FL",D3="Little Rock, AR"),"A",IF(D3="Baton Rouge, LA","H","N"))</f>
        <v>H</v>
      </c>
      <c r="F3" s="7" t="str">
        <f t="shared" ref="F3:F66" si="1">IF(OR(C3="Alabama",C3="Arkansas",C3="Auburn",C3="LSU",C3="Mississippi State",C3="Ole Miss",C3="Texas A&amp;M"),"SECW",IF(OR(C3="Florida",C3="Georgia",C3="Kentucky",C3="Missouri",C3="South Carolina",C3="Tennessee",C3="Vanderbilt"),"SECE","OOC"))</f>
        <v>OOC</v>
      </c>
      <c r="G3" s="8">
        <f>IFERROR(VLOOKUP(C3,'2007'!B:C,2,FALSE),"")</f>
        <v>14.3</v>
      </c>
      <c r="H3" s="9">
        <f t="shared" ref="H3:H66" si="2">IF(G3&gt;=0,IF(E3="H",0.94,IF(E3="A",1.06,1)),IF(E3="H",1.06,IF(E3="A",0.94,1)))*G3</f>
        <v>13.442</v>
      </c>
      <c r="J3" s="2">
        <v>2008</v>
      </c>
      <c r="K3" s="9">
        <f t="shared" ref="K3:K9" si="3">SUMIF(A:A,J3,H:H)</f>
        <v>16.286000000000005</v>
      </c>
      <c r="L3" s="9">
        <f t="shared" ref="L3:L9" si="4">SUMIFS(H:H,A:A,J3,F:F,"SECW")</f>
        <v>27.077999999999999</v>
      </c>
      <c r="M3" s="9">
        <f t="shared" ref="M3:M9" si="5">SUMIFS(H:H,A:A,J3,F:F,"SECE")</f>
        <v>51.586000000000006</v>
      </c>
      <c r="N3" s="9">
        <f t="shared" ref="N3:N9" si="6">SUMIFS(H:H,A:A,J3,F:F,"OOC")</f>
        <v>-62.378</v>
      </c>
      <c r="O3" s="9">
        <f t="shared" ref="O3:O9" si="7">L3+M3</f>
        <v>78.664000000000001</v>
      </c>
      <c r="P3" s="9">
        <f t="shared" ref="P3:P9" si="8">SUMIFS(H:H,A:A,J3,E:E,"H")</f>
        <v>-28.637999999999998</v>
      </c>
      <c r="Q3" s="9">
        <f t="shared" ref="Q3:Q9" si="9">SUMIFS(H:H,A:A,J3,E:E,"A")+SUMIFS(H:H,A:A,J3,E:E,"N")</f>
        <v>44.923999999999999</v>
      </c>
    </row>
    <row r="4" spans="1:17" x14ac:dyDescent="0.3">
      <c r="A4" s="3">
        <v>2007</v>
      </c>
      <c r="B4" s="7">
        <v>3</v>
      </c>
      <c r="C4" s="7" t="s">
        <v>90</v>
      </c>
      <c r="D4" s="7" t="s">
        <v>134</v>
      </c>
      <c r="E4" s="7" t="str">
        <f t="shared" si="0"/>
        <v>H</v>
      </c>
      <c r="F4" s="7" t="str">
        <f t="shared" si="1"/>
        <v>OOC</v>
      </c>
      <c r="G4" s="8">
        <f>IFERROR(VLOOKUP(C4,'2007'!B:C,2,FALSE),"")</f>
        <v>-7.4</v>
      </c>
      <c r="H4" s="9">
        <f t="shared" si="2"/>
        <v>-7.8440000000000012</v>
      </c>
      <c r="J4" s="2">
        <v>2009</v>
      </c>
      <c r="K4" s="9">
        <f t="shared" si="3"/>
        <v>49.927999999999997</v>
      </c>
      <c r="L4" s="9">
        <f t="shared" si="4"/>
        <v>59.923999999999992</v>
      </c>
      <c r="M4" s="9">
        <f t="shared" si="5"/>
        <v>21.698</v>
      </c>
      <c r="N4" s="9">
        <f t="shared" si="6"/>
        <v>-31.694000000000003</v>
      </c>
      <c r="O4" s="9">
        <f t="shared" si="7"/>
        <v>81.621999999999986</v>
      </c>
      <c r="P4" s="9">
        <f t="shared" si="8"/>
        <v>-0.74000000000000554</v>
      </c>
      <c r="Q4" s="9">
        <f t="shared" si="9"/>
        <v>50.667999999999999</v>
      </c>
    </row>
    <row r="5" spans="1:17" x14ac:dyDescent="0.3">
      <c r="A5" s="3">
        <v>2007</v>
      </c>
      <c r="B5" s="7">
        <v>4</v>
      </c>
      <c r="C5" s="7" t="s">
        <v>34</v>
      </c>
      <c r="D5" s="7" t="s">
        <v>134</v>
      </c>
      <c r="E5" s="7" t="str">
        <f t="shared" si="0"/>
        <v>H</v>
      </c>
      <c r="F5" s="7" t="str">
        <f t="shared" si="1"/>
        <v>SECE</v>
      </c>
      <c r="G5" s="8">
        <f>IFERROR(VLOOKUP(C5,'2007'!B:C,2,FALSE),"")</f>
        <v>9.6</v>
      </c>
      <c r="H5" s="9">
        <f t="shared" si="2"/>
        <v>9.0239999999999991</v>
      </c>
      <c r="J5" s="2">
        <v>2010</v>
      </c>
      <c r="K5" s="9">
        <f t="shared" si="3"/>
        <v>47.607999999999997</v>
      </c>
      <c r="L5" s="9">
        <f t="shared" si="4"/>
        <v>79.88</v>
      </c>
      <c r="M5" s="9">
        <f t="shared" si="5"/>
        <v>4.0680000000000014</v>
      </c>
      <c r="N5" s="9">
        <f t="shared" si="6"/>
        <v>-36.340000000000003</v>
      </c>
      <c r="O5" s="9">
        <f t="shared" si="7"/>
        <v>83.947999999999993</v>
      </c>
      <c r="P5" s="9">
        <f t="shared" si="8"/>
        <v>-4.0720000000000054</v>
      </c>
      <c r="Q5" s="9">
        <f t="shared" si="9"/>
        <v>51.680000000000007</v>
      </c>
    </row>
    <row r="6" spans="1:17" x14ac:dyDescent="0.3">
      <c r="A6" s="3">
        <v>2007</v>
      </c>
      <c r="B6" s="7">
        <v>5</v>
      </c>
      <c r="C6" s="7" t="s">
        <v>105</v>
      </c>
      <c r="D6" s="7" t="s">
        <v>195</v>
      </c>
      <c r="E6" s="7" t="s">
        <v>157</v>
      </c>
      <c r="F6" s="7" t="str">
        <f t="shared" si="1"/>
        <v>OOC</v>
      </c>
      <c r="G6" s="8">
        <f>IFERROR(VLOOKUP(C6,'2007'!B:C,2,FALSE),"")</f>
        <v>-14.2</v>
      </c>
      <c r="H6" s="9">
        <f t="shared" si="2"/>
        <v>-13.347999999999999</v>
      </c>
      <c r="J6" s="2">
        <v>2011</v>
      </c>
      <c r="K6" s="9">
        <f t="shared" si="3"/>
        <v>38.466000000000008</v>
      </c>
      <c r="L6" s="9">
        <f t="shared" si="4"/>
        <v>45.699999999999996</v>
      </c>
      <c r="M6" s="9">
        <f t="shared" si="5"/>
        <v>6.8639999999999999</v>
      </c>
      <c r="N6" s="9">
        <f t="shared" si="6"/>
        <v>-14.098000000000001</v>
      </c>
      <c r="O6" s="9">
        <f t="shared" si="7"/>
        <v>52.563999999999993</v>
      </c>
      <c r="P6" s="9">
        <f t="shared" si="8"/>
        <v>-28.024000000000008</v>
      </c>
      <c r="Q6" s="9">
        <f t="shared" si="9"/>
        <v>66.489999999999995</v>
      </c>
    </row>
    <row r="7" spans="1:17" x14ac:dyDescent="0.3">
      <c r="A7" s="3">
        <v>2007</v>
      </c>
      <c r="B7" s="7">
        <v>6</v>
      </c>
      <c r="C7" s="7" t="s">
        <v>5</v>
      </c>
      <c r="D7" s="7" t="s">
        <v>134</v>
      </c>
      <c r="E7" s="7" t="str">
        <f t="shared" si="0"/>
        <v>H</v>
      </c>
      <c r="F7" s="7" t="str">
        <f t="shared" si="1"/>
        <v>SECE</v>
      </c>
      <c r="G7" s="8">
        <f>IFERROR(VLOOKUP(C7,'2007'!B:C,2,FALSE),"")</f>
        <v>21.8</v>
      </c>
      <c r="H7" s="9">
        <f t="shared" si="2"/>
        <v>20.492000000000001</v>
      </c>
      <c r="J7" s="2">
        <v>2012</v>
      </c>
      <c r="K7" s="9">
        <f t="shared" si="3"/>
        <v>63.71</v>
      </c>
      <c r="L7" s="9">
        <f t="shared" si="4"/>
        <v>74.900000000000006</v>
      </c>
      <c r="M7" s="9">
        <f t="shared" si="5"/>
        <v>38.596000000000004</v>
      </c>
      <c r="N7" s="9">
        <f t="shared" si="6"/>
        <v>-49.786000000000001</v>
      </c>
      <c r="O7" s="9">
        <f t="shared" si="7"/>
        <v>113.49600000000001</v>
      </c>
      <c r="P7" s="9">
        <f t="shared" si="8"/>
        <v>10.186</v>
      </c>
      <c r="Q7" s="9">
        <f t="shared" si="9"/>
        <v>53.524000000000008</v>
      </c>
    </row>
    <row r="8" spans="1:17" x14ac:dyDescent="0.3">
      <c r="A8" s="3">
        <v>2007</v>
      </c>
      <c r="B8" s="7">
        <v>7</v>
      </c>
      <c r="C8" s="7" t="s">
        <v>26</v>
      </c>
      <c r="D8" s="7" t="s">
        <v>146</v>
      </c>
      <c r="E8" s="7" t="str">
        <f t="shared" si="0"/>
        <v>A</v>
      </c>
      <c r="F8" s="7" t="str">
        <f t="shared" si="1"/>
        <v>SECE</v>
      </c>
      <c r="G8" s="8">
        <f>IFERROR(VLOOKUP(C8,'2007'!B:C,2,FALSE),"")</f>
        <v>10.6</v>
      </c>
      <c r="H8" s="9">
        <f t="shared" si="2"/>
        <v>11.236000000000001</v>
      </c>
      <c r="J8" s="2">
        <v>2013</v>
      </c>
      <c r="K8" s="9">
        <f t="shared" si="3"/>
        <v>55.663999999999987</v>
      </c>
      <c r="L8" s="9">
        <f t="shared" si="4"/>
        <v>79.923999999999992</v>
      </c>
      <c r="M8" s="9">
        <f t="shared" si="5"/>
        <v>26.501999999999999</v>
      </c>
      <c r="N8" s="9">
        <f t="shared" si="6"/>
        <v>-50.762</v>
      </c>
      <c r="O8" s="9">
        <f t="shared" si="7"/>
        <v>106.42599999999999</v>
      </c>
      <c r="P8" s="9">
        <f t="shared" si="8"/>
        <v>-11.87000000000001</v>
      </c>
      <c r="Q8" s="9">
        <f t="shared" si="9"/>
        <v>67.533999999999992</v>
      </c>
    </row>
    <row r="9" spans="1:17" x14ac:dyDescent="0.3">
      <c r="A9" s="3">
        <v>2007</v>
      </c>
      <c r="B9" s="7">
        <v>8</v>
      </c>
      <c r="C9" s="7" t="s">
        <v>21</v>
      </c>
      <c r="D9" s="7" t="s">
        <v>134</v>
      </c>
      <c r="E9" s="7" t="str">
        <f t="shared" si="0"/>
        <v>H</v>
      </c>
      <c r="F9" s="7" t="str">
        <f t="shared" si="1"/>
        <v>SECW</v>
      </c>
      <c r="G9" s="8">
        <f>IFERROR(VLOOKUP(C9,'2007'!B:C,2,FALSE),"")</f>
        <v>9.8000000000000007</v>
      </c>
      <c r="H9" s="9">
        <f t="shared" si="2"/>
        <v>9.2119999999999997</v>
      </c>
      <c r="J9" s="2">
        <v>2014</v>
      </c>
      <c r="K9" s="9">
        <f t="shared" si="3"/>
        <v>89.022000000000006</v>
      </c>
      <c r="L9" s="9">
        <f t="shared" si="4"/>
        <v>125.48</v>
      </c>
      <c r="M9" s="9">
        <f t="shared" si="5"/>
        <v>13.706</v>
      </c>
      <c r="N9" s="9">
        <f t="shared" si="6"/>
        <v>-50.164000000000001</v>
      </c>
      <c r="O9" s="9">
        <f t="shared" si="7"/>
        <v>139.18600000000001</v>
      </c>
      <c r="P9" s="9">
        <f t="shared" si="8"/>
        <v>3.399999999999995</v>
      </c>
      <c r="Q9" s="9">
        <f t="shared" si="9"/>
        <v>85.622</v>
      </c>
    </row>
    <row r="10" spans="1:17" x14ac:dyDescent="0.3">
      <c r="A10" s="3">
        <v>2007</v>
      </c>
      <c r="B10" s="7">
        <v>9</v>
      </c>
      <c r="C10" s="7" t="s">
        <v>43</v>
      </c>
      <c r="D10" s="7" t="s">
        <v>132</v>
      </c>
      <c r="E10" s="7" t="str">
        <f t="shared" si="0"/>
        <v>A</v>
      </c>
      <c r="F10" s="7" t="str">
        <f t="shared" si="1"/>
        <v>SECW</v>
      </c>
      <c r="G10" s="8">
        <f>IFERROR(VLOOKUP(C10,'2007'!B:C,2,FALSE),"")</f>
        <v>3.1</v>
      </c>
      <c r="H10" s="9">
        <f t="shared" si="2"/>
        <v>3.2860000000000005</v>
      </c>
      <c r="J10" s="10"/>
      <c r="K10" s="11"/>
      <c r="L10" s="11"/>
      <c r="M10" s="11"/>
      <c r="N10" s="11"/>
      <c r="O10" s="11"/>
      <c r="P10" s="11"/>
      <c r="Q10" s="11"/>
    </row>
    <row r="11" spans="1:17" x14ac:dyDescent="0.3">
      <c r="A11" s="3">
        <v>2007</v>
      </c>
      <c r="B11" s="7">
        <v>10</v>
      </c>
      <c r="C11" s="7" t="s">
        <v>94</v>
      </c>
      <c r="D11" s="7" t="s">
        <v>134</v>
      </c>
      <c r="E11" s="7" t="str">
        <f t="shared" si="0"/>
        <v>H</v>
      </c>
      <c r="F11" s="7" t="str">
        <f t="shared" si="1"/>
        <v>OOC</v>
      </c>
      <c r="G11" s="8">
        <f>IFERROR(VLOOKUP(C11,'2007'!B:C,2,FALSE),"")</f>
        <v>-6.5</v>
      </c>
      <c r="H11" s="9">
        <f t="shared" si="2"/>
        <v>-6.8900000000000006</v>
      </c>
      <c r="J11" s="2" t="s">
        <v>249</v>
      </c>
      <c r="K11" s="9">
        <f>MIN(K2:K9)</f>
        <v>16.286000000000005</v>
      </c>
      <c r="L11" s="9">
        <f t="shared" ref="L11:Q11" si="10">MIN(L2:L9)</f>
        <v>17.488</v>
      </c>
      <c r="M11" s="9">
        <f t="shared" si="10"/>
        <v>4.0680000000000014</v>
      </c>
      <c r="N11" s="9">
        <f t="shared" si="10"/>
        <v>-62.378</v>
      </c>
      <c r="O11" s="9">
        <f t="shared" si="10"/>
        <v>52.563999999999993</v>
      </c>
      <c r="P11" s="9">
        <f t="shared" si="10"/>
        <v>-28.637999999999998</v>
      </c>
      <c r="Q11" s="9">
        <f t="shared" si="10"/>
        <v>1.4640000000000017</v>
      </c>
    </row>
    <row r="12" spans="1:17" x14ac:dyDescent="0.3">
      <c r="A12" s="3">
        <v>2007</v>
      </c>
      <c r="B12" s="7">
        <v>11</v>
      </c>
      <c r="C12" s="7" t="s">
        <v>78</v>
      </c>
      <c r="D12" s="7" t="s">
        <v>137</v>
      </c>
      <c r="E12" s="7" t="str">
        <f t="shared" si="0"/>
        <v>A</v>
      </c>
      <c r="F12" s="7" t="str">
        <f t="shared" si="1"/>
        <v>SECW</v>
      </c>
      <c r="G12" s="8">
        <f>IFERROR(VLOOKUP(C12,'2007'!B:C,2,FALSE),"")</f>
        <v>-3.3</v>
      </c>
      <c r="H12" s="9">
        <f t="shared" si="2"/>
        <v>-3.1019999999999999</v>
      </c>
      <c r="J12" s="2" t="s">
        <v>250</v>
      </c>
      <c r="K12" s="9">
        <f>MAX(K2:K9)</f>
        <v>89.022000000000006</v>
      </c>
      <c r="L12" s="9">
        <f t="shared" ref="L12:Q12" si="11">MAX(L2:L9)</f>
        <v>125.48</v>
      </c>
      <c r="M12" s="9">
        <f t="shared" si="11"/>
        <v>51.586000000000006</v>
      </c>
      <c r="N12" s="9">
        <f t="shared" si="11"/>
        <v>-14.098000000000001</v>
      </c>
      <c r="O12" s="9">
        <f t="shared" si="11"/>
        <v>139.18600000000001</v>
      </c>
      <c r="P12" s="9">
        <f t="shared" si="11"/>
        <v>42.135999999999996</v>
      </c>
      <c r="Q12" s="9">
        <f t="shared" si="11"/>
        <v>85.622</v>
      </c>
    </row>
    <row r="13" spans="1:17" x14ac:dyDescent="0.3">
      <c r="A13" s="3">
        <v>2007</v>
      </c>
      <c r="B13" s="7">
        <v>12</v>
      </c>
      <c r="C13" s="7" t="s">
        <v>37</v>
      </c>
      <c r="D13" s="7" t="s">
        <v>134</v>
      </c>
      <c r="E13" s="7" t="str">
        <f t="shared" si="0"/>
        <v>H</v>
      </c>
      <c r="F13" s="7" t="str">
        <f t="shared" si="1"/>
        <v>SECW</v>
      </c>
      <c r="G13" s="8">
        <f>IFERROR(VLOOKUP(C13,'2007'!B:C,2,FALSE),"")</f>
        <v>5</v>
      </c>
      <c r="H13" s="9">
        <f t="shared" si="2"/>
        <v>4.6999999999999993</v>
      </c>
      <c r="J13" s="2" t="s">
        <v>251</v>
      </c>
      <c r="K13" s="9">
        <f>AVERAGE(K2:K9)</f>
        <v>50.535499999999999</v>
      </c>
      <c r="L13" s="9">
        <f t="shared" ref="L13:Q13" si="12">AVERAGE(L2:L9)</f>
        <v>63.796750000000003</v>
      </c>
      <c r="M13" s="9">
        <f t="shared" si="12"/>
        <v>25.471500000000002</v>
      </c>
      <c r="N13" s="9">
        <f t="shared" si="12"/>
        <v>-38.732750000000003</v>
      </c>
      <c r="O13" s="9">
        <f t="shared" si="12"/>
        <v>89.268250000000009</v>
      </c>
      <c r="P13" s="9">
        <f t="shared" si="12"/>
        <v>-2.2027500000000049</v>
      </c>
      <c r="Q13" s="9">
        <f t="shared" si="12"/>
        <v>52.738250000000001</v>
      </c>
    </row>
    <row r="14" spans="1:17" ht="15" customHeight="1" x14ac:dyDescent="0.3">
      <c r="A14" s="4">
        <v>2008</v>
      </c>
      <c r="B14" s="12">
        <v>1</v>
      </c>
      <c r="C14" s="13" t="s">
        <v>199</v>
      </c>
      <c r="D14" s="12" t="s">
        <v>134</v>
      </c>
      <c r="E14" s="12" t="str">
        <f>IF(OR(D14="Nashville, TN",D14="Starkville, MS",D14="Oxford, MS",D14="Fayetteville, AR",D14="Knoxville, TN",D14="Tuscaloosa, AL",D14="Auburn, AL",D14="Columbia, SC",D14="Lexington, KY",D14="College Station, TX",D14="Athens, GA",D14="Columbia, MO",D14="Gainesville, FL",D14="Little Rock, AR"),"A",IF(D14="Baton Rouge, LA","H","N"))</f>
        <v>H</v>
      </c>
      <c r="F14" s="12" t="str">
        <f>IF(OR(C14="Alabama",C14="Arkansas",C14="Auburn",C14="LSU",C14="Mississippi State",C14="Ole Miss",C14="Texas A&amp;M"),"SECW",IF(OR(C14="Florida",C14="Georgia",C14="Kentucky",C14="Missouri",C14="South Carolina",C14="Tennessee",C14="Vanderbilt"),"SECE","OOC"))</f>
        <v>OOC</v>
      </c>
      <c r="G14" s="14">
        <v>-30</v>
      </c>
      <c r="H14" s="15">
        <f>IF(G14&gt;=0,IF(E14="H",0.94,IF(E14="A",1.06,1)),IF(E14="H",1.06,IF(E14="A",0.94,1)))*G14</f>
        <v>-31.8</v>
      </c>
      <c r="J14" s="2" t="s">
        <v>252</v>
      </c>
      <c r="K14" s="9">
        <f>_xlfn.STDEV.S(K2:K9)</f>
        <v>20.897098903231253</v>
      </c>
      <c r="L14" s="9">
        <f t="shared" ref="L14:Q14" si="13">_xlfn.STDEV.S(L2:L9)</f>
        <v>34.397097251906921</v>
      </c>
      <c r="M14" s="9">
        <f t="shared" si="13"/>
        <v>17.095489722647397</v>
      </c>
      <c r="N14" s="9">
        <f t="shared" si="13"/>
        <v>17.725080211384093</v>
      </c>
      <c r="O14" s="9">
        <f t="shared" si="13"/>
        <v>28.988491813870805</v>
      </c>
      <c r="P14" s="9">
        <f t="shared" si="13"/>
        <v>22.726465175146416</v>
      </c>
      <c r="Q14" s="9">
        <f t="shared" si="13"/>
        <v>24.452578910150617</v>
      </c>
    </row>
    <row r="15" spans="1:17" x14ac:dyDescent="0.3">
      <c r="A15" s="4">
        <v>2008</v>
      </c>
      <c r="B15" s="12">
        <v>2</v>
      </c>
      <c r="C15" s="12" t="s">
        <v>120</v>
      </c>
      <c r="D15" s="12" t="s">
        <v>134</v>
      </c>
      <c r="E15" s="12" t="str">
        <f t="shared" si="0"/>
        <v>H</v>
      </c>
      <c r="F15" s="12" t="str">
        <f t="shared" si="1"/>
        <v>OOC</v>
      </c>
      <c r="G15" s="14">
        <f>IFERROR(VLOOKUP(C15,'2008'!B:C,2,FALSE),"")</f>
        <v>-20.100000000000001</v>
      </c>
      <c r="H15" s="15">
        <f t="shared" si="2"/>
        <v>-21.306000000000001</v>
      </c>
    </row>
    <row r="16" spans="1:17" x14ac:dyDescent="0.3">
      <c r="A16" s="4">
        <v>2008</v>
      </c>
      <c r="B16" s="12">
        <v>3</v>
      </c>
      <c r="C16" s="12" t="s">
        <v>21</v>
      </c>
      <c r="D16" s="12" t="s">
        <v>148</v>
      </c>
      <c r="E16" s="12" t="str">
        <f t="shared" si="0"/>
        <v>A</v>
      </c>
      <c r="F16" s="12" t="str">
        <f t="shared" si="1"/>
        <v>SECW</v>
      </c>
      <c r="G16" s="14">
        <f>IFERROR(VLOOKUP(C16,'2008'!B:C,2,FALSE),"")</f>
        <v>-1.6</v>
      </c>
      <c r="H16" s="15">
        <f t="shared" si="2"/>
        <v>-1.504</v>
      </c>
    </row>
    <row r="17" spans="1:8" x14ac:dyDescent="0.3">
      <c r="A17" s="4">
        <v>2008</v>
      </c>
      <c r="B17" s="12">
        <v>4</v>
      </c>
      <c r="C17" s="12" t="s">
        <v>52</v>
      </c>
      <c r="D17" s="12" t="s">
        <v>134</v>
      </c>
      <c r="E17" s="12" t="str">
        <f t="shared" si="0"/>
        <v>H</v>
      </c>
      <c r="F17" s="12" t="str">
        <f t="shared" si="1"/>
        <v>SECW</v>
      </c>
      <c r="G17" s="14">
        <f>IFERROR(VLOOKUP(C17,'2008'!B:C,2,FALSE),"")</f>
        <v>-7.1</v>
      </c>
      <c r="H17" s="15">
        <f t="shared" si="2"/>
        <v>-7.5259999999999998</v>
      </c>
    </row>
    <row r="18" spans="1:8" x14ac:dyDescent="0.3">
      <c r="A18" s="4">
        <v>2008</v>
      </c>
      <c r="B18" s="12">
        <v>5</v>
      </c>
      <c r="C18" s="12" t="s">
        <v>5</v>
      </c>
      <c r="D18" s="12" t="s">
        <v>151</v>
      </c>
      <c r="E18" s="12" t="str">
        <f t="shared" si="0"/>
        <v>A</v>
      </c>
      <c r="F18" s="12" t="str">
        <f t="shared" si="1"/>
        <v>SECE</v>
      </c>
      <c r="G18" s="14">
        <f>IFERROR(VLOOKUP(C18,'2008'!B:C,2,FALSE),"")</f>
        <v>30.6</v>
      </c>
      <c r="H18" s="15">
        <f t="shared" si="2"/>
        <v>32.436</v>
      </c>
    </row>
    <row r="19" spans="1:8" x14ac:dyDescent="0.3">
      <c r="A19" s="4">
        <v>2008</v>
      </c>
      <c r="B19" s="12">
        <v>6</v>
      </c>
      <c r="C19" s="12" t="s">
        <v>34</v>
      </c>
      <c r="D19" s="12" t="s">
        <v>153</v>
      </c>
      <c r="E19" s="12" t="str">
        <f t="shared" si="0"/>
        <v>A</v>
      </c>
      <c r="F19" s="12" t="str">
        <f t="shared" si="1"/>
        <v>SECE</v>
      </c>
      <c r="G19" s="14">
        <f>IFERROR(VLOOKUP(C19,'2008'!B:C,2,FALSE),"")</f>
        <v>8.4</v>
      </c>
      <c r="H19" s="15">
        <f t="shared" si="2"/>
        <v>8.9040000000000017</v>
      </c>
    </row>
    <row r="20" spans="1:8" x14ac:dyDescent="0.3">
      <c r="A20" s="4">
        <v>2008</v>
      </c>
      <c r="B20" s="12">
        <v>7</v>
      </c>
      <c r="C20" s="12" t="s">
        <v>12</v>
      </c>
      <c r="D20" s="12" t="s">
        <v>134</v>
      </c>
      <c r="E20" s="12" t="str">
        <f t="shared" si="0"/>
        <v>H</v>
      </c>
      <c r="F20" s="12" t="str">
        <f t="shared" si="1"/>
        <v>SECE</v>
      </c>
      <c r="G20" s="14">
        <f>IFERROR(VLOOKUP(C20,'2008'!B:C,2,FALSE),"")</f>
        <v>10.9</v>
      </c>
      <c r="H20" s="15">
        <f t="shared" si="2"/>
        <v>10.246</v>
      </c>
    </row>
    <row r="21" spans="1:8" x14ac:dyDescent="0.3">
      <c r="A21" s="4">
        <v>2008</v>
      </c>
      <c r="B21" s="12">
        <v>8</v>
      </c>
      <c r="C21" s="12" t="s">
        <v>105</v>
      </c>
      <c r="D21" s="12" t="s">
        <v>134</v>
      </c>
      <c r="E21" s="12" t="str">
        <f t="shared" si="0"/>
        <v>H</v>
      </c>
      <c r="F21" s="12" t="str">
        <f t="shared" si="1"/>
        <v>OOC</v>
      </c>
      <c r="G21" s="14">
        <f>IFERROR(VLOOKUP(C21,'2008'!B:C,2,FALSE),"")</f>
        <v>-9.9</v>
      </c>
      <c r="H21" s="15">
        <f t="shared" si="2"/>
        <v>-10.494000000000002</v>
      </c>
    </row>
    <row r="22" spans="1:8" x14ac:dyDescent="0.3">
      <c r="A22" s="4">
        <v>2008</v>
      </c>
      <c r="B22" s="12">
        <v>9</v>
      </c>
      <c r="C22" s="12" t="s">
        <v>43</v>
      </c>
      <c r="D22" s="12" t="s">
        <v>134</v>
      </c>
      <c r="E22" s="12" t="str">
        <f t="shared" si="0"/>
        <v>H</v>
      </c>
      <c r="F22" s="12" t="str">
        <f t="shared" si="1"/>
        <v>SECW</v>
      </c>
      <c r="G22" s="14">
        <f>IFERROR(VLOOKUP(C22,'2008'!B:C,2,FALSE),"")</f>
        <v>19.8</v>
      </c>
      <c r="H22" s="15">
        <f t="shared" si="2"/>
        <v>18.611999999999998</v>
      </c>
    </row>
    <row r="23" spans="1:8" x14ac:dyDescent="0.3">
      <c r="A23" s="4">
        <v>2008</v>
      </c>
      <c r="B23" s="12">
        <v>10</v>
      </c>
      <c r="C23" s="12" t="s">
        <v>61</v>
      </c>
      <c r="D23" s="12" t="s">
        <v>134</v>
      </c>
      <c r="E23" s="12" t="str">
        <f t="shared" si="0"/>
        <v>H</v>
      </c>
      <c r="F23" s="12" t="str">
        <f t="shared" si="1"/>
        <v>OOC</v>
      </c>
      <c r="G23" s="14">
        <f>IFERROR(VLOOKUP(C23,'2008'!B:C,2,FALSE),"")</f>
        <v>1.3</v>
      </c>
      <c r="H23" s="15">
        <f t="shared" si="2"/>
        <v>1.222</v>
      </c>
    </row>
    <row r="24" spans="1:8" x14ac:dyDescent="0.3">
      <c r="A24" s="4">
        <v>2008</v>
      </c>
      <c r="B24" s="12">
        <v>11</v>
      </c>
      <c r="C24" s="12" t="s">
        <v>78</v>
      </c>
      <c r="D24" s="12" t="s">
        <v>134</v>
      </c>
      <c r="E24" s="12" t="str">
        <f t="shared" si="0"/>
        <v>H</v>
      </c>
      <c r="F24" s="12" t="str">
        <f t="shared" si="1"/>
        <v>SECW</v>
      </c>
      <c r="G24" s="14">
        <f>IFERROR(VLOOKUP(C24,'2008'!B:C,2,FALSE),"")</f>
        <v>13.2</v>
      </c>
      <c r="H24" s="15">
        <f t="shared" si="2"/>
        <v>12.407999999999999</v>
      </c>
    </row>
    <row r="25" spans="1:8" x14ac:dyDescent="0.3">
      <c r="A25" s="4">
        <v>2008</v>
      </c>
      <c r="B25" s="12">
        <v>12</v>
      </c>
      <c r="C25" s="12" t="s">
        <v>37</v>
      </c>
      <c r="D25" s="12" t="s">
        <v>167</v>
      </c>
      <c r="E25" s="12" t="str">
        <f t="shared" si="0"/>
        <v>A</v>
      </c>
      <c r="F25" s="12" t="str">
        <f t="shared" si="1"/>
        <v>SECW</v>
      </c>
      <c r="G25" s="14">
        <f>IFERROR(VLOOKUP(C25,'2008'!B:C,2,FALSE),"")</f>
        <v>4.8</v>
      </c>
      <c r="H25" s="15">
        <f t="shared" si="2"/>
        <v>5.0880000000000001</v>
      </c>
    </row>
    <row r="26" spans="1:8" ht="15" customHeight="1" x14ac:dyDescent="0.3">
      <c r="A26" s="3">
        <v>2009</v>
      </c>
      <c r="B26" s="7">
        <v>1</v>
      </c>
      <c r="C26" s="16" t="s">
        <v>39</v>
      </c>
      <c r="D26" s="7" t="s">
        <v>196</v>
      </c>
      <c r="E26" s="7" t="s">
        <v>157</v>
      </c>
      <c r="F26" s="7" t="str">
        <f>IF(OR(C26="Alabama",C26="Arkansas",C26="Auburn",C26="LSU",C26="Mississippi State",C26="Ole Miss",C26="Texas A&amp;M"),"SECW",IF(OR(C26="Florida",C26="Georgia",C26="Kentucky",C26="Missouri",C26="South Carolina",C26="Tennessee",C26="Vanderbilt"),"SECE","OOC"))</f>
        <v>OOC</v>
      </c>
      <c r="G26" s="8">
        <f>IFERROR(VLOOKUP(C26,'2009'!B:C,2,FALSE),"")</f>
        <v>2.9</v>
      </c>
      <c r="H26" s="9">
        <f>IF(G26&gt;=0,IF(E26="H",0.94,IF(E26="A",1.06,1)),IF(E26="H",1.06,IF(E26="A",0.94,1)))*G26</f>
        <v>3.0739999999999998</v>
      </c>
    </row>
    <row r="27" spans="1:8" x14ac:dyDescent="0.3">
      <c r="A27" s="3">
        <v>2009</v>
      </c>
      <c r="B27" s="7">
        <v>2</v>
      </c>
      <c r="C27" s="7" t="s">
        <v>64</v>
      </c>
      <c r="D27" s="7" t="s">
        <v>134</v>
      </c>
      <c r="E27" s="7" t="str">
        <f t="shared" si="0"/>
        <v>H</v>
      </c>
      <c r="F27" s="7" t="str">
        <f t="shared" si="1"/>
        <v>SECE</v>
      </c>
      <c r="G27" s="8">
        <f>IFERROR(VLOOKUP(C27,'2009'!B:C,2,FALSE),"")</f>
        <v>-9.4</v>
      </c>
      <c r="H27" s="9">
        <f t="shared" si="2"/>
        <v>-9.9640000000000004</v>
      </c>
    </row>
    <row r="28" spans="1:8" x14ac:dyDescent="0.3">
      <c r="A28" s="3">
        <v>2009</v>
      </c>
      <c r="B28" s="7">
        <v>3</v>
      </c>
      <c r="C28" s="7" t="s">
        <v>108</v>
      </c>
      <c r="D28" s="7" t="s">
        <v>134</v>
      </c>
      <c r="E28" s="7" t="str">
        <f t="shared" si="0"/>
        <v>H</v>
      </c>
      <c r="F28" s="7" t="str">
        <f t="shared" si="1"/>
        <v>OOC</v>
      </c>
      <c r="G28" s="8">
        <f>IFERROR(VLOOKUP(C28,'2009'!B:C,2,FALSE),"")</f>
        <v>-14.1</v>
      </c>
      <c r="H28" s="9">
        <f t="shared" si="2"/>
        <v>-14.946</v>
      </c>
    </row>
    <row r="29" spans="1:8" x14ac:dyDescent="0.3">
      <c r="A29" s="3">
        <v>2009</v>
      </c>
      <c r="B29" s="7">
        <v>4</v>
      </c>
      <c r="C29" s="7" t="s">
        <v>52</v>
      </c>
      <c r="D29" s="7" t="s">
        <v>147</v>
      </c>
      <c r="E29" s="7" t="str">
        <f t="shared" si="0"/>
        <v>A</v>
      </c>
      <c r="F29" s="7" t="str">
        <f t="shared" si="1"/>
        <v>SECW</v>
      </c>
      <c r="G29" s="8">
        <f>IFERROR(VLOOKUP(C29,'2009'!B:C,2,FALSE),"")</f>
        <v>7.1</v>
      </c>
      <c r="H29" s="9">
        <f t="shared" si="2"/>
        <v>7.5259999999999998</v>
      </c>
    </row>
    <row r="30" spans="1:8" x14ac:dyDescent="0.3">
      <c r="A30" s="3">
        <v>2009</v>
      </c>
      <c r="B30" s="7">
        <v>5</v>
      </c>
      <c r="C30" s="7" t="s">
        <v>12</v>
      </c>
      <c r="D30" s="7" t="s">
        <v>154</v>
      </c>
      <c r="E30" s="7" t="str">
        <f t="shared" si="0"/>
        <v>A</v>
      </c>
      <c r="F30" s="7" t="str">
        <f t="shared" si="1"/>
        <v>SECE</v>
      </c>
      <c r="G30" s="8">
        <f>IFERROR(VLOOKUP(C30,'2009'!B:C,2,FALSE),"")</f>
        <v>7.7</v>
      </c>
      <c r="H30" s="9">
        <f t="shared" si="2"/>
        <v>8.1620000000000008</v>
      </c>
    </row>
    <row r="31" spans="1:8" x14ac:dyDescent="0.3">
      <c r="A31" s="3">
        <v>2009</v>
      </c>
      <c r="B31" s="7">
        <v>6</v>
      </c>
      <c r="C31" s="7" t="s">
        <v>5</v>
      </c>
      <c r="D31" s="7" t="s">
        <v>134</v>
      </c>
      <c r="E31" s="7" t="str">
        <f t="shared" si="0"/>
        <v>H</v>
      </c>
      <c r="F31" s="7" t="str">
        <f t="shared" si="1"/>
        <v>SECE</v>
      </c>
      <c r="G31" s="8">
        <f>IFERROR(VLOOKUP(C31,'2009'!B:C,2,FALSE),"")</f>
        <v>25</v>
      </c>
      <c r="H31" s="9">
        <f t="shared" si="2"/>
        <v>23.5</v>
      </c>
    </row>
    <row r="32" spans="1:8" x14ac:dyDescent="0.3">
      <c r="A32" s="3">
        <v>2009</v>
      </c>
      <c r="B32" s="7">
        <v>7</v>
      </c>
      <c r="C32" s="7" t="s">
        <v>21</v>
      </c>
      <c r="D32" s="7" t="s">
        <v>134</v>
      </c>
      <c r="E32" s="7" t="str">
        <f t="shared" si="0"/>
        <v>H</v>
      </c>
      <c r="F32" s="7" t="str">
        <f t="shared" si="1"/>
        <v>SECW</v>
      </c>
      <c r="G32" s="8">
        <f>IFERROR(VLOOKUP(C32,'2009'!B:C,2,FALSE),"")</f>
        <v>9.1</v>
      </c>
      <c r="H32" s="9">
        <f t="shared" si="2"/>
        <v>8.5539999999999985</v>
      </c>
    </row>
    <row r="33" spans="1:8" x14ac:dyDescent="0.3">
      <c r="A33" s="3">
        <v>2009</v>
      </c>
      <c r="B33" s="7">
        <v>8</v>
      </c>
      <c r="C33" s="7" t="s">
        <v>105</v>
      </c>
      <c r="D33" s="7" t="s">
        <v>134</v>
      </c>
      <c r="E33" s="7" t="str">
        <f t="shared" si="0"/>
        <v>H</v>
      </c>
      <c r="F33" s="7" t="str">
        <f t="shared" si="1"/>
        <v>OOC</v>
      </c>
      <c r="G33" s="8">
        <f>IFERROR(VLOOKUP(C33,'2009'!B:C,2,FALSE),"")</f>
        <v>-15.9</v>
      </c>
      <c r="H33" s="9">
        <f t="shared" si="2"/>
        <v>-16.854000000000003</v>
      </c>
    </row>
    <row r="34" spans="1:8" x14ac:dyDescent="0.3">
      <c r="A34" s="3">
        <v>2009</v>
      </c>
      <c r="B34" s="7">
        <v>9</v>
      </c>
      <c r="C34" s="7" t="s">
        <v>43</v>
      </c>
      <c r="D34" s="7" t="s">
        <v>132</v>
      </c>
      <c r="E34" s="7" t="str">
        <f t="shared" si="0"/>
        <v>A</v>
      </c>
      <c r="F34" s="7" t="str">
        <f t="shared" si="1"/>
        <v>SECW</v>
      </c>
      <c r="G34" s="8">
        <f>IFERROR(VLOOKUP(C34,'2009'!B:C,2,FALSE),"")</f>
        <v>24</v>
      </c>
      <c r="H34" s="9">
        <f t="shared" si="2"/>
        <v>25.44</v>
      </c>
    </row>
    <row r="35" spans="1:8" x14ac:dyDescent="0.3">
      <c r="A35" s="3">
        <v>2009</v>
      </c>
      <c r="B35" s="7">
        <v>10</v>
      </c>
      <c r="C35" s="7" t="s">
        <v>94</v>
      </c>
      <c r="D35" s="7" t="s">
        <v>134</v>
      </c>
      <c r="E35" s="7" t="str">
        <f t="shared" si="0"/>
        <v>H</v>
      </c>
      <c r="F35" s="7" t="str">
        <f t="shared" si="1"/>
        <v>OOC</v>
      </c>
      <c r="G35" s="8">
        <f>IFERROR(VLOOKUP(C35,'2009'!B:C,2,FALSE),"")</f>
        <v>-2.8</v>
      </c>
      <c r="H35" s="9">
        <f t="shared" si="2"/>
        <v>-2.968</v>
      </c>
    </row>
    <row r="36" spans="1:8" x14ac:dyDescent="0.3">
      <c r="A36" s="3">
        <v>2009</v>
      </c>
      <c r="B36" s="7">
        <v>11</v>
      </c>
      <c r="C36" s="7" t="s">
        <v>78</v>
      </c>
      <c r="D36" s="7" t="s">
        <v>137</v>
      </c>
      <c r="E36" s="7" t="str">
        <f t="shared" si="0"/>
        <v>A</v>
      </c>
      <c r="F36" s="7" t="str">
        <f t="shared" si="1"/>
        <v>SECW</v>
      </c>
      <c r="G36" s="8">
        <f>IFERROR(VLOOKUP(C36,'2009'!B:C,2,FALSE),"")</f>
        <v>6.1</v>
      </c>
      <c r="H36" s="9">
        <f t="shared" si="2"/>
        <v>6.4660000000000002</v>
      </c>
    </row>
    <row r="37" spans="1:8" x14ac:dyDescent="0.3">
      <c r="A37" s="3">
        <v>2009</v>
      </c>
      <c r="B37" s="7">
        <v>12</v>
      </c>
      <c r="C37" s="7" t="s">
        <v>37</v>
      </c>
      <c r="D37" s="7" t="s">
        <v>134</v>
      </c>
      <c r="E37" s="7" t="str">
        <f t="shared" si="0"/>
        <v>H</v>
      </c>
      <c r="F37" s="7" t="str">
        <f t="shared" si="1"/>
        <v>SECW</v>
      </c>
      <c r="G37" s="8">
        <f>IFERROR(VLOOKUP(C37,'2009'!B:C,2,FALSE),"")</f>
        <v>12.7</v>
      </c>
      <c r="H37" s="9">
        <f t="shared" si="2"/>
        <v>11.937999999999999</v>
      </c>
    </row>
    <row r="38" spans="1:8" ht="15" customHeight="1" x14ac:dyDescent="0.3">
      <c r="A38" s="4">
        <v>2010</v>
      </c>
      <c r="B38" s="12">
        <v>1</v>
      </c>
      <c r="C38" s="13" t="s">
        <v>73</v>
      </c>
      <c r="D38" s="12" t="s">
        <v>131</v>
      </c>
      <c r="E38" s="12" t="str">
        <f>IF(OR(D38="Nashville, TN",D38="Starkville, MS",D38="Oxford, MS",D38="Fayetteville, AR",D38="Knoxville, TN",D38="Tuscaloosa, AL",D38="Auburn, AL",D38="Columbia, SC",D38="Lexington, KY",D38="College Station, TX",D38="Athens, GA",D38="Columbia, MO",D38="Gainesville, FL",D38="Little Rock, AR"),"A",IF(D38="Baton Rouge, LA","H","N"))</f>
        <v>N</v>
      </c>
      <c r="F38" s="12" t="str">
        <f>IF(OR(C38="Alabama",C38="Arkansas",C38="Auburn",C38="LSU",C38="Mississippi State",C38="Ole Miss",C38="Texas A&amp;M"),"SECW",IF(OR(C38="Florida",C38="Georgia",C38="Kentucky",C38="Missouri",C38="South Carolina",C38="Tennessee",C38="Vanderbilt"),"SECE","OOC"))</f>
        <v>OOC</v>
      </c>
      <c r="G38" s="14">
        <f>IFERROR(VLOOKUP(C38,'2010'!B:C,2,FALSE),"")</f>
        <v>2.7</v>
      </c>
      <c r="H38" s="15">
        <f>IF(G38&gt;=0,IF(E38="H",0.94,IF(E38="A",1.06,1)),IF(E38="H",1.06,IF(E38="A",0.94,1)))*G38</f>
        <v>2.7</v>
      </c>
    </row>
    <row r="39" spans="1:8" x14ac:dyDescent="0.3">
      <c r="A39" s="4">
        <v>2010</v>
      </c>
      <c r="B39" s="12">
        <v>2</v>
      </c>
      <c r="C39" s="12" t="s">
        <v>64</v>
      </c>
      <c r="D39" s="12" t="s">
        <v>155</v>
      </c>
      <c r="E39" s="12" t="str">
        <f t="shared" si="0"/>
        <v>A</v>
      </c>
      <c r="F39" s="12" t="str">
        <f t="shared" si="1"/>
        <v>SECE</v>
      </c>
      <c r="G39" s="14">
        <f>IFERROR(VLOOKUP(C39,'2010'!B:C,2,FALSE),"")</f>
        <v>-8.9</v>
      </c>
      <c r="H39" s="15">
        <f t="shared" si="2"/>
        <v>-8.3659999999999997</v>
      </c>
    </row>
    <row r="40" spans="1:8" x14ac:dyDescent="0.3">
      <c r="A40" s="4">
        <v>2010</v>
      </c>
      <c r="B40" s="12">
        <v>3</v>
      </c>
      <c r="C40" s="12" t="s">
        <v>52</v>
      </c>
      <c r="D40" s="12" t="s">
        <v>134</v>
      </c>
      <c r="E40" s="12" t="str">
        <f t="shared" si="0"/>
        <v>H</v>
      </c>
      <c r="F40" s="12" t="str">
        <f t="shared" si="1"/>
        <v>SECW</v>
      </c>
      <c r="G40" s="14">
        <f>IFERROR(VLOOKUP(C40,'2010'!B:C,2,FALSE),"")</f>
        <v>10.5</v>
      </c>
      <c r="H40" s="15">
        <f t="shared" si="2"/>
        <v>9.8699999999999992</v>
      </c>
    </row>
    <row r="41" spans="1:8" x14ac:dyDescent="0.3">
      <c r="A41" s="4">
        <v>2010</v>
      </c>
      <c r="B41" s="12">
        <v>4</v>
      </c>
      <c r="C41" s="12" t="s">
        <v>3</v>
      </c>
      <c r="D41" s="12" t="s">
        <v>134</v>
      </c>
      <c r="E41" s="12" t="str">
        <f t="shared" si="0"/>
        <v>H</v>
      </c>
      <c r="F41" s="12" t="str">
        <f t="shared" si="1"/>
        <v>OOC</v>
      </c>
      <c r="G41" s="14">
        <f>IFERROR(VLOOKUP(C41,'2010'!B:C,2,FALSE),"")</f>
        <v>9.1</v>
      </c>
      <c r="H41" s="15">
        <f t="shared" si="2"/>
        <v>8.5539999999999985</v>
      </c>
    </row>
    <row r="42" spans="1:8" x14ac:dyDescent="0.3">
      <c r="A42" s="4">
        <v>2010</v>
      </c>
      <c r="B42" s="12">
        <v>5</v>
      </c>
      <c r="C42" s="12" t="s">
        <v>14</v>
      </c>
      <c r="D42" s="12" t="s">
        <v>134</v>
      </c>
      <c r="E42" s="12" t="str">
        <f t="shared" si="0"/>
        <v>H</v>
      </c>
      <c r="F42" s="12" t="str">
        <f t="shared" si="1"/>
        <v>SECE</v>
      </c>
      <c r="G42" s="14">
        <f>IFERROR(VLOOKUP(C42,'2010'!B:C,2,FALSE),"")</f>
        <v>1.5</v>
      </c>
      <c r="H42" s="15">
        <f t="shared" si="2"/>
        <v>1.41</v>
      </c>
    </row>
    <row r="43" spans="1:8" x14ac:dyDescent="0.3">
      <c r="A43" s="4">
        <v>2010</v>
      </c>
      <c r="B43" s="12">
        <v>6</v>
      </c>
      <c r="C43" s="12" t="s">
        <v>5</v>
      </c>
      <c r="D43" s="12" t="s">
        <v>151</v>
      </c>
      <c r="E43" s="12" t="str">
        <f t="shared" si="0"/>
        <v>A</v>
      </c>
      <c r="F43" s="12" t="str">
        <f t="shared" si="1"/>
        <v>SECE</v>
      </c>
      <c r="G43" s="14">
        <f>IFERROR(VLOOKUP(C43,'2010'!B:C,2,FALSE),"")</f>
        <v>10.4</v>
      </c>
      <c r="H43" s="15">
        <f t="shared" si="2"/>
        <v>11.024000000000001</v>
      </c>
    </row>
    <row r="44" spans="1:8" x14ac:dyDescent="0.3">
      <c r="A44" s="4">
        <v>2010</v>
      </c>
      <c r="B44" s="12">
        <v>7</v>
      </c>
      <c r="C44" s="12" t="s">
        <v>200</v>
      </c>
      <c r="D44" s="12" t="s">
        <v>134</v>
      </c>
      <c r="E44" s="12" t="str">
        <f t="shared" si="0"/>
        <v>H</v>
      </c>
      <c r="F44" s="12" t="str">
        <f t="shared" si="1"/>
        <v>OOC</v>
      </c>
      <c r="G44" s="14">
        <v>-30</v>
      </c>
      <c r="H44" s="15">
        <f t="shared" si="2"/>
        <v>-31.8</v>
      </c>
    </row>
    <row r="45" spans="1:8" x14ac:dyDescent="0.3">
      <c r="A45" s="4">
        <v>2010</v>
      </c>
      <c r="B45" s="12">
        <v>8</v>
      </c>
      <c r="C45" s="12" t="s">
        <v>21</v>
      </c>
      <c r="D45" s="12" t="s">
        <v>148</v>
      </c>
      <c r="E45" s="12" t="str">
        <f t="shared" si="0"/>
        <v>A</v>
      </c>
      <c r="F45" s="12" t="str">
        <f t="shared" si="1"/>
        <v>SECW</v>
      </c>
      <c r="G45" s="14">
        <f>IFERROR(VLOOKUP(C45,'2010'!B:C,2,FALSE),"")</f>
        <v>23.9</v>
      </c>
      <c r="H45" s="15">
        <f t="shared" si="2"/>
        <v>25.334</v>
      </c>
    </row>
    <row r="46" spans="1:8" x14ac:dyDescent="0.3">
      <c r="A46" s="4">
        <v>2010</v>
      </c>
      <c r="B46" s="12">
        <v>9</v>
      </c>
      <c r="C46" s="12" t="s">
        <v>43</v>
      </c>
      <c r="D46" s="12" t="s">
        <v>134</v>
      </c>
      <c r="E46" s="12" t="str">
        <f t="shared" si="0"/>
        <v>H</v>
      </c>
      <c r="F46" s="12" t="str">
        <f t="shared" si="1"/>
        <v>SECW</v>
      </c>
      <c r="G46" s="14">
        <f>IFERROR(VLOOKUP(C46,'2010'!B:C,2,FALSE),"")</f>
        <v>22.9</v>
      </c>
      <c r="H46" s="15">
        <f t="shared" si="2"/>
        <v>21.525999999999996</v>
      </c>
    </row>
    <row r="47" spans="1:8" x14ac:dyDescent="0.3">
      <c r="A47" s="4">
        <v>2010</v>
      </c>
      <c r="B47" s="12">
        <v>10</v>
      </c>
      <c r="C47" s="12" t="s">
        <v>99</v>
      </c>
      <c r="D47" s="12" t="s">
        <v>134</v>
      </c>
      <c r="E47" s="12" t="str">
        <f t="shared" si="0"/>
        <v>H</v>
      </c>
      <c r="F47" s="12" t="str">
        <f t="shared" si="1"/>
        <v>OOC</v>
      </c>
      <c r="G47" s="14">
        <f>IFERROR(VLOOKUP(C47,'2010'!B:C,2,FALSE),"")</f>
        <v>-14.9</v>
      </c>
      <c r="H47" s="15">
        <f t="shared" si="2"/>
        <v>-15.794</v>
      </c>
    </row>
    <row r="48" spans="1:8" x14ac:dyDescent="0.3">
      <c r="A48" s="4">
        <v>2010</v>
      </c>
      <c r="B48" s="12">
        <v>11</v>
      </c>
      <c r="C48" s="12" t="s">
        <v>78</v>
      </c>
      <c r="D48" s="12" t="s">
        <v>134</v>
      </c>
      <c r="E48" s="12" t="str">
        <f t="shared" si="0"/>
        <v>H</v>
      </c>
      <c r="F48" s="12" t="str">
        <f t="shared" si="1"/>
        <v>SECW</v>
      </c>
      <c r="G48" s="14">
        <f>IFERROR(VLOOKUP(C48,'2010'!B:C,2,FALSE),"")</f>
        <v>2.2999999999999998</v>
      </c>
      <c r="H48" s="15">
        <f t="shared" si="2"/>
        <v>2.1619999999999999</v>
      </c>
    </row>
    <row r="49" spans="1:8" x14ac:dyDescent="0.3">
      <c r="A49" s="4">
        <v>2010</v>
      </c>
      <c r="B49" s="12">
        <v>12</v>
      </c>
      <c r="C49" s="12" t="s">
        <v>37</v>
      </c>
      <c r="D49" s="12" t="s">
        <v>167</v>
      </c>
      <c r="E49" s="12" t="str">
        <f t="shared" si="0"/>
        <v>A</v>
      </c>
      <c r="F49" s="12" t="str">
        <f t="shared" si="1"/>
        <v>SECW</v>
      </c>
      <c r="G49" s="14">
        <f>IFERROR(VLOOKUP(C49,'2010'!B:C,2,FALSE),"")</f>
        <v>19.8</v>
      </c>
      <c r="H49" s="15">
        <f t="shared" si="2"/>
        <v>20.988000000000003</v>
      </c>
    </row>
    <row r="50" spans="1:8" ht="15" customHeight="1" x14ac:dyDescent="0.3">
      <c r="A50" s="3">
        <v>2011</v>
      </c>
      <c r="B50" s="7">
        <v>1</v>
      </c>
      <c r="C50" s="7" t="s">
        <v>7</v>
      </c>
      <c r="D50" s="7" t="s">
        <v>163</v>
      </c>
      <c r="E50" s="7" t="str">
        <f>IF(OR(D50="Nashville, TN",D50="Starkville, MS",D50="Oxford, MS",D50="Fayetteville, AR",D50="Knoxville, TN",D50="Tuscaloosa, AL",D50="Auburn, AL",D50="Columbia, SC",D50="Lexington, KY",D50="College Station, TX",D50="Athens, GA",D50="Columbia, MO",D50="Gainesville, FL",D50="Little Rock, AR"),"A",IF(D50="Baton Rouge, LA","H","N"))</f>
        <v>N</v>
      </c>
      <c r="F50" s="7" t="str">
        <f>IF(OR(C50="Alabama",C50="Arkansas",C50="Auburn",C50="LSU",C50="Mississippi State",C50="Ole Miss",C50="Texas A&amp;M"),"SECW",IF(OR(C50="Florida",C50="Georgia",C50="Kentucky",C50="Missouri",C50="South Carolina",C50="Tennessee",C50="Vanderbilt"),"SECE","OOC"))</f>
        <v>OOC</v>
      </c>
      <c r="G50" s="8">
        <f>IFERROR(VLOOKUP(C50,'2011'!B:C,2,FALSE),"")</f>
        <v>21.2</v>
      </c>
      <c r="H50" s="9">
        <f>IF(G50&gt;=0,IF(E50="H",0.94,IF(E50="A",1.06,1)),IF(E50="H",1.06,IF(E50="A",0.94,1)))*G50</f>
        <v>21.2</v>
      </c>
    </row>
    <row r="51" spans="1:8" x14ac:dyDescent="0.3">
      <c r="A51" s="3">
        <v>2011</v>
      </c>
      <c r="B51" s="7">
        <v>2</v>
      </c>
      <c r="C51" s="7" t="s">
        <v>201</v>
      </c>
      <c r="D51" s="7" t="s">
        <v>134</v>
      </c>
      <c r="E51" s="7" t="str">
        <f t="shared" si="0"/>
        <v>H</v>
      </c>
      <c r="F51" s="7" t="str">
        <f t="shared" si="1"/>
        <v>OOC</v>
      </c>
      <c r="G51" s="8">
        <v>-30</v>
      </c>
      <c r="H51" s="9">
        <f t="shared" si="2"/>
        <v>-31.8</v>
      </c>
    </row>
    <row r="52" spans="1:8" x14ac:dyDescent="0.3">
      <c r="A52" s="3">
        <v>2011</v>
      </c>
      <c r="B52" s="7">
        <v>3</v>
      </c>
      <c r="C52" s="7" t="s">
        <v>52</v>
      </c>
      <c r="D52" s="7" t="s">
        <v>147</v>
      </c>
      <c r="E52" s="7" t="str">
        <f t="shared" si="0"/>
        <v>A</v>
      </c>
      <c r="F52" s="7" t="str">
        <f t="shared" si="1"/>
        <v>SECW</v>
      </c>
      <c r="G52" s="8">
        <f>IFERROR(VLOOKUP(C52,'2011'!B:C,2,FALSE),"")</f>
        <v>2.4</v>
      </c>
      <c r="H52" s="9">
        <f t="shared" si="2"/>
        <v>2.544</v>
      </c>
    </row>
    <row r="53" spans="1:8" x14ac:dyDescent="0.3">
      <c r="A53" s="3">
        <v>2011</v>
      </c>
      <c r="B53" s="7">
        <v>4</v>
      </c>
      <c r="C53" s="7" t="s">
        <v>3</v>
      </c>
      <c r="D53" s="7" t="s">
        <v>172</v>
      </c>
      <c r="E53" s="7" t="s">
        <v>157</v>
      </c>
      <c r="F53" s="7" t="str">
        <f t="shared" si="1"/>
        <v>OOC</v>
      </c>
      <c r="G53" s="8">
        <f>IFERROR(VLOOKUP(C53,'2011'!B:C,2,FALSE),"")</f>
        <v>7.4</v>
      </c>
      <c r="H53" s="9">
        <f t="shared" si="2"/>
        <v>7.8440000000000012</v>
      </c>
    </row>
    <row r="54" spans="1:8" x14ac:dyDescent="0.3">
      <c r="A54" s="3">
        <v>2011</v>
      </c>
      <c r="B54" s="7">
        <v>5</v>
      </c>
      <c r="C54" s="7" t="s">
        <v>26</v>
      </c>
      <c r="D54" s="7" t="s">
        <v>134</v>
      </c>
      <c r="E54" s="7" t="str">
        <f t="shared" si="0"/>
        <v>H</v>
      </c>
      <c r="F54" s="7" t="str">
        <f t="shared" si="1"/>
        <v>SECE</v>
      </c>
      <c r="G54" s="8">
        <f>IFERROR(VLOOKUP(C54,'2011'!B:C,2,FALSE),"")</f>
        <v>-6.4</v>
      </c>
      <c r="H54" s="9">
        <f t="shared" si="2"/>
        <v>-6.7840000000000007</v>
      </c>
    </row>
    <row r="55" spans="1:8" x14ac:dyDescent="0.3">
      <c r="A55" s="3">
        <v>2011</v>
      </c>
      <c r="B55" s="7">
        <v>6</v>
      </c>
      <c r="C55" s="7" t="s">
        <v>5</v>
      </c>
      <c r="D55" s="7" t="s">
        <v>134</v>
      </c>
      <c r="E55" s="7" t="str">
        <f t="shared" si="0"/>
        <v>H</v>
      </c>
      <c r="F55" s="7" t="str">
        <f t="shared" si="1"/>
        <v>SECE</v>
      </c>
      <c r="G55" s="8">
        <f>IFERROR(VLOOKUP(C55,'2011'!B:C,2,FALSE),"")</f>
        <v>6.4</v>
      </c>
      <c r="H55" s="9">
        <f t="shared" si="2"/>
        <v>6.016</v>
      </c>
    </row>
    <row r="56" spans="1:8" x14ac:dyDescent="0.3">
      <c r="A56" s="3">
        <v>2011</v>
      </c>
      <c r="B56" s="7">
        <v>7</v>
      </c>
      <c r="C56" s="7" t="s">
        <v>14</v>
      </c>
      <c r="D56" s="7" t="s">
        <v>135</v>
      </c>
      <c r="E56" s="7" t="str">
        <f t="shared" si="0"/>
        <v>A</v>
      </c>
      <c r="F56" s="7" t="str">
        <f t="shared" si="1"/>
        <v>SECE</v>
      </c>
      <c r="G56" s="8">
        <f>IFERROR(VLOOKUP(C56,'2011'!B:C,2,FALSE),"")</f>
        <v>7.2</v>
      </c>
      <c r="H56" s="9">
        <f t="shared" si="2"/>
        <v>7.6320000000000006</v>
      </c>
    </row>
    <row r="57" spans="1:8" x14ac:dyDescent="0.3">
      <c r="A57" s="3">
        <v>2011</v>
      </c>
      <c r="B57" s="7">
        <v>8</v>
      </c>
      <c r="C57" s="7" t="s">
        <v>21</v>
      </c>
      <c r="D57" s="7" t="s">
        <v>134</v>
      </c>
      <c r="E57" s="7" t="str">
        <f t="shared" si="0"/>
        <v>H</v>
      </c>
      <c r="F57" s="7" t="str">
        <f t="shared" si="1"/>
        <v>SECW</v>
      </c>
      <c r="G57" s="8">
        <f>IFERROR(VLOOKUP(C57,'2011'!B:C,2,FALSE),"")</f>
        <v>4.5999999999999996</v>
      </c>
      <c r="H57" s="9">
        <f t="shared" si="2"/>
        <v>4.3239999999999998</v>
      </c>
    </row>
    <row r="58" spans="1:8" x14ac:dyDescent="0.3">
      <c r="A58" s="3">
        <v>2011</v>
      </c>
      <c r="B58" s="7">
        <v>9</v>
      </c>
      <c r="C58" s="7" t="s">
        <v>43</v>
      </c>
      <c r="D58" s="7" t="s">
        <v>132</v>
      </c>
      <c r="E58" s="7" t="str">
        <f t="shared" si="0"/>
        <v>A</v>
      </c>
      <c r="F58" s="7" t="str">
        <f t="shared" si="1"/>
        <v>SECW</v>
      </c>
      <c r="G58" s="8">
        <f>IFERROR(VLOOKUP(C58,'2011'!B:C,2,FALSE),"")</f>
        <v>27.5</v>
      </c>
      <c r="H58" s="9">
        <f t="shared" si="2"/>
        <v>29.150000000000002</v>
      </c>
    </row>
    <row r="59" spans="1:8" x14ac:dyDescent="0.3">
      <c r="A59" s="3">
        <v>2011</v>
      </c>
      <c r="B59" s="7">
        <v>10</v>
      </c>
      <c r="C59" s="7" t="s">
        <v>122</v>
      </c>
      <c r="D59" s="7" t="s">
        <v>134</v>
      </c>
      <c r="E59" s="7" t="str">
        <f t="shared" si="0"/>
        <v>H</v>
      </c>
      <c r="F59" s="7" t="str">
        <f t="shared" si="1"/>
        <v>OOC</v>
      </c>
      <c r="G59" s="8">
        <f>IFERROR(VLOOKUP(C59,'2011'!B:C,2,FALSE),"")</f>
        <v>-10.7</v>
      </c>
      <c r="H59" s="9">
        <f t="shared" si="2"/>
        <v>-11.342000000000001</v>
      </c>
    </row>
    <row r="60" spans="1:8" x14ac:dyDescent="0.3">
      <c r="A60" s="3">
        <v>2011</v>
      </c>
      <c r="B60" s="7">
        <v>11</v>
      </c>
      <c r="C60" s="7" t="s">
        <v>78</v>
      </c>
      <c r="D60" s="7" t="s">
        <v>137</v>
      </c>
      <c r="E60" s="7" t="str">
        <f t="shared" si="0"/>
        <v>A</v>
      </c>
      <c r="F60" s="7" t="str">
        <f t="shared" si="1"/>
        <v>SECW</v>
      </c>
      <c r="G60" s="8">
        <f>IFERROR(VLOOKUP(C60,'2011'!B:C,2,FALSE),"")</f>
        <v>-2</v>
      </c>
      <c r="H60" s="9">
        <f t="shared" si="2"/>
        <v>-1.88</v>
      </c>
    </row>
    <row r="61" spans="1:8" x14ac:dyDescent="0.3">
      <c r="A61" s="3">
        <v>2011</v>
      </c>
      <c r="B61" s="7">
        <v>12</v>
      </c>
      <c r="C61" s="7" t="s">
        <v>37</v>
      </c>
      <c r="D61" s="7" t="s">
        <v>134</v>
      </c>
      <c r="E61" s="7" t="str">
        <f t="shared" si="0"/>
        <v>H</v>
      </c>
      <c r="F61" s="7" t="str">
        <f t="shared" si="1"/>
        <v>SECW</v>
      </c>
      <c r="G61" s="8">
        <f>IFERROR(VLOOKUP(C61,'2011'!B:C,2,FALSE),"")</f>
        <v>12.3</v>
      </c>
      <c r="H61" s="9">
        <f t="shared" si="2"/>
        <v>11.561999999999999</v>
      </c>
    </row>
    <row r="62" spans="1:8" ht="15" customHeight="1" x14ac:dyDescent="0.3">
      <c r="A62" s="4">
        <v>2012</v>
      </c>
      <c r="B62" s="12">
        <v>1</v>
      </c>
      <c r="C62" s="13" t="s">
        <v>120</v>
      </c>
      <c r="D62" s="12" t="s">
        <v>134</v>
      </c>
      <c r="E62" s="12" t="str">
        <f>IF(OR(D62="Nashville, TN",D62="Starkville, MS",D62="Oxford, MS",D62="Fayetteville, AR",D62="Knoxville, TN",D62="Tuscaloosa, AL",D62="Auburn, AL",D62="Columbia, SC",D62="Lexington, KY",D62="College Station, TX",D62="Athens, GA",D62="Columbia, MO",D62="Gainesville, FL",D62="Little Rock, AR"),"A",IF(D62="Baton Rouge, LA","H","N"))</f>
        <v>H</v>
      </c>
      <c r="F62" s="12" t="str">
        <f>IF(OR(C62="Alabama",C62="Arkansas",C62="Auburn",C62="LSU",C62="Mississippi State",C62="Ole Miss",C62="Texas A&amp;M"),"SECW",IF(OR(C62="Florida",C62="Georgia",C62="Kentucky",C62="Missouri",C62="South Carolina",C62="Tennessee",C62="Vanderbilt"),"SECE","OOC"))</f>
        <v>OOC</v>
      </c>
      <c r="G62" s="14">
        <f>IFERROR(VLOOKUP(C62,'2012'!B:C,2,FALSE),"")</f>
        <v>-7.4</v>
      </c>
      <c r="H62" s="15">
        <f>IF(G62&gt;=0,IF(E62="H",0.94,IF(E62="A",1.06,1)),IF(E62="H",1.06,IF(E62="A",0.94,1)))*G62</f>
        <v>-7.8440000000000012</v>
      </c>
    </row>
    <row r="63" spans="1:8" x14ac:dyDescent="0.3">
      <c r="A63" s="4">
        <v>2012</v>
      </c>
      <c r="B63" s="12">
        <v>2</v>
      </c>
      <c r="C63" s="12" t="s">
        <v>39</v>
      </c>
      <c r="D63" s="12" t="s">
        <v>134</v>
      </c>
      <c r="E63" s="12" t="str">
        <f t="shared" si="0"/>
        <v>H</v>
      </c>
      <c r="F63" s="12" t="str">
        <f t="shared" si="1"/>
        <v>OOC</v>
      </c>
      <c r="G63" s="14">
        <f>IFERROR(VLOOKUP(C63,'2012'!B:C,2,FALSE),"")</f>
        <v>5.9</v>
      </c>
      <c r="H63" s="15">
        <f t="shared" si="2"/>
        <v>5.5460000000000003</v>
      </c>
    </row>
    <row r="64" spans="1:8" x14ac:dyDescent="0.3">
      <c r="A64" s="4">
        <v>2012</v>
      </c>
      <c r="B64" s="12">
        <v>3</v>
      </c>
      <c r="C64" s="12" t="s">
        <v>117</v>
      </c>
      <c r="D64" s="12" t="s">
        <v>134</v>
      </c>
      <c r="E64" s="12" t="str">
        <f t="shared" si="0"/>
        <v>H</v>
      </c>
      <c r="F64" s="12" t="str">
        <f t="shared" si="1"/>
        <v>OOC</v>
      </c>
      <c r="G64" s="14">
        <f>IFERROR(VLOOKUP(C64,'2012'!B:C,2,FALSE),"")</f>
        <v>-14.8</v>
      </c>
      <c r="H64" s="15">
        <f t="shared" si="2"/>
        <v>-15.688000000000002</v>
      </c>
    </row>
    <row r="65" spans="1:8" x14ac:dyDescent="0.3">
      <c r="A65" s="4">
        <v>2012</v>
      </c>
      <c r="B65" s="12">
        <v>4</v>
      </c>
      <c r="C65" s="12" t="s">
        <v>21</v>
      </c>
      <c r="D65" s="12" t="s">
        <v>148</v>
      </c>
      <c r="E65" s="12" t="str">
        <f t="shared" si="0"/>
        <v>A</v>
      </c>
      <c r="F65" s="12" t="str">
        <f t="shared" si="1"/>
        <v>SECW</v>
      </c>
      <c r="G65" s="14">
        <f>IFERROR(VLOOKUP(C65,'2012'!B:C,2,FALSE),"")</f>
        <v>-2.6</v>
      </c>
      <c r="H65" s="15">
        <f t="shared" si="2"/>
        <v>-2.444</v>
      </c>
    </row>
    <row r="66" spans="1:8" x14ac:dyDescent="0.3">
      <c r="A66" s="4">
        <v>2012</v>
      </c>
      <c r="B66" s="12">
        <v>5</v>
      </c>
      <c r="C66" s="12" t="s">
        <v>197</v>
      </c>
      <c r="D66" s="12" t="s">
        <v>134</v>
      </c>
      <c r="E66" s="12" t="str">
        <f t="shared" si="0"/>
        <v>H</v>
      </c>
      <c r="F66" s="12" t="str">
        <f t="shared" si="1"/>
        <v>OOC</v>
      </c>
      <c r="G66" s="14">
        <v>-30</v>
      </c>
      <c r="H66" s="15">
        <f t="shared" si="2"/>
        <v>-31.8</v>
      </c>
    </row>
    <row r="67" spans="1:8" x14ac:dyDescent="0.3">
      <c r="A67" s="4">
        <v>2012</v>
      </c>
      <c r="B67" s="12">
        <v>6</v>
      </c>
      <c r="C67" s="12" t="s">
        <v>5</v>
      </c>
      <c r="D67" s="12" t="s">
        <v>151</v>
      </c>
      <c r="E67" s="12" t="str">
        <f t="shared" ref="E67:E73" si="14">IF(OR(D67="Nashville, TN",D67="Starkville, MS",D67="Oxford, MS",D67="Fayetteville, AR",D67="Knoxville, TN",D67="Tuscaloosa, AL",D67="Auburn, AL",D67="Columbia, SC",D67="Lexington, KY",D67="College Station, TX",D67="Athens, GA",D67="Columbia, MO",D67="Gainesville, FL",D67="Little Rock, AR"),"A",IF(D67="Baton Rouge, LA","H","N"))</f>
        <v>A</v>
      </c>
      <c r="F67" s="12" t="str">
        <f t="shared" ref="F67:F73" si="15">IF(OR(C67="Alabama",C67="Arkansas",C67="Auburn",C67="LSU",C67="Mississippi State",C67="Ole Miss",C67="Texas A&amp;M"),"SECW",IF(OR(C67="Florida",C67="Georgia",C67="Kentucky",C67="Missouri",C67="South Carolina",C67="Tennessee",C67="Vanderbilt"),"SECE","OOC"))</f>
        <v>SECE</v>
      </c>
      <c r="G67" s="14">
        <f>IFERROR(VLOOKUP(C67,'2012'!B:C,2,FALSE),"")</f>
        <v>22.4</v>
      </c>
      <c r="H67" s="15">
        <f t="shared" ref="H67:H73" si="16">IF(G67&gt;=0,IF(E67="H",0.94,IF(E67="A",1.06,1)),IF(E67="H",1.06,IF(E67="A",0.94,1)))*G67</f>
        <v>23.744</v>
      </c>
    </row>
    <row r="68" spans="1:8" x14ac:dyDescent="0.3">
      <c r="A68" s="4">
        <v>2012</v>
      </c>
      <c r="B68" s="12">
        <v>7</v>
      </c>
      <c r="C68" s="12" t="s">
        <v>34</v>
      </c>
      <c r="D68" s="12" t="s">
        <v>134</v>
      </c>
      <c r="E68" s="12" t="str">
        <f t="shared" si="14"/>
        <v>H</v>
      </c>
      <c r="F68" s="12" t="str">
        <f t="shared" si="15"/>
        <v>SECE</v>
      </c>
      <c r="G68" s="14">
        <f>IFERROR(VLOOKUP(C68,'2012'!B:C,2,FALSE),"")</f>
        <v>15.8</v>
      </c>
      <c r="H68" s="15">
        <f t="shared" si="16"/>
        <v>14.852</v>
      </c>
    </row>
    <row r="69" spans="1:8" x14ac:dyDescent="0.3">
      <c r="A69" s="4">
        <v>2012</v>
      </c>
      <c r="B69" s="12">
        <v>8</v>
      </c>
      <c r="C69" s="12" t="s">
        <v>51</v>
      </c>
      <c r="D69" s="12" t="s">
        <v>145</v>
      </c>
      <c r="E69" s="12" t="str">
        <f t="shared" si="14"/>
        <v>A</v>
      </c>
      <c r="F69" s="12" t="str">
        <f t="shared" si="15"/>
        <v>SECW</v>
      </c>
      <c r="G69" s="14">
        <f>IFERROR(VLOOKUP(C69,'2012'!B:C,2,FALSE),"")</f>
        <v>23</v>
      </c>
      <c r="H69" s="15">
        <f t="shared" si="16"/>
        <v>24.380000000000003</v>
      </c>
    </row>
    <row r="70" spans="1:8" x14ac:dyDescent="0.3">
      <c r="A70" s="4">
        <v>2012</v>
      </c>
      <c r="B70" s="12">
        <v>9</v>
      </c>
      <c r="C70" s="12" t="s">
        <v>43</v>
      </c>
      <c r="D70" s="12" t="s">
        <v>134</v>
      </c>
      <c r="E70" s="12" t="str">
        <f t="shared" si="14"/>
        <v>H</v>
      </c>
      <c r="F70" s="12" t="str">
        <f t="shared" si="15"/>
        <v>SECW</v>
      </c>
      <c r="G70" s="14">
        <f>IFERROR(VLOOKUP(C70,'2012'!B:C,2,FALSE),"")</f>
        <v>28.5</v>
      </c>
      <c r="H70" s="15">
        <f t="shared" si="16"/>
        <v>26.79</v>
      </c>
    </row>
    <row r="71" spans="1:8" x14ac:dyDescent="0.3">
      <c r="A71" s="4">
        <v>2012</v>
      </c>
      <c r="B71" s="12">
        <v>10</v>
      </c>
      <c r="C71" s="12" t="s">
        <v>52</v>
      </c>
      <c r="D71" s="12" t="s">
        <v>134</v>
      </c>
      <c r="E71" s="12" t="str">
        <f t="shared" si="14"/>
        <v>H</v>
      </c>
      <c r="F71" s="12" t="str">
        <f t="shared" si="15"/>
        <v>SECW</v>
      </c>
      <c r="G71" s="14">
        <f>IFERROR(VLOOKUP(C71,'2012'!B:C,2,FALSE),"")</f>
        <v>6.4</v>
      </c>
      <c r="H71" s="15">
        <f t="shared" si="16"/>
        <v>6.016</v>
      </c>
    </row>
    <row r="72" spans="1:8" x14ac:dyDescent="0.3">
      <c r="A72" s="4">
        <v>2012</v>
      </c>
      <c r="B72" s="12">
        <v>11</v>
      </c>
      <c r="C72" s="12" t="s">
        <v>78</v>
      </c>
      <c r="D72" s="12" t="s">
        <v>134</v>
      </c>
      <c r="E72" s="12" t="str">
        <f t="shared" si="14"/>
        <v>H</v>
      </c>
      <c r="F72" s="12" t="str">
        <f t="shared" si="15"/>
        <v>SECW</v>
      </c>
      <c r="G72" s="14">
        <f>IFERROR(VLOOKUP(C72,'2012'!B:C,2,FALSE),"")</f>
        <v>13.1</v>
      </c>
      <c r="H72" s="15">
        <f t="shared" si="16"/>
        <v>12.313999999999998</v>
      </c>
    </row>
    <row r="73" spans="1:8" x14ac:dyDescent="0.3">
      <c r="A73" s="4">
        <v>2012</v>
      </c>
      <c r="B73" s="12">
        <v>12</v>
      </c>
      <c r="C73" s="12" t="s">
        <v>37</v>
      </c>
      <c r="D73" s="12" t="s">
        <v>136</v>
      </c>
      <c r="E73" s="12" t="str">
        <f t="shared" si="14"/>
        <v>A</v>
      </c>
      <c r="F73" s="12" t="str">
        <f t="shared" si="15"/>
        <v>SECW</v>
      </c>
      <c r="G73" s="14">
        <f>IFERROR(VLOOKUP(C73,'2012'!B:C,2,FALSE),"")</f>
        <v>7.4</v>
      </c>
      <c r="H73" s="15">
        <f t="shared" si="16"/>
        <v>7.8440000000000012</v>
      </c>
    </row>
    <row r="74" spans="1:8" ht="15" customHeight="1" x14ac:dyDescent="0.3">
      <c r="A74" s="3">
        <v>2013</v>
      </c>
      <c r="B74" s="7">
        <v>1</v>
      </c>
      <c r="C74" s="16" t="s">
        <v>41</v>
      </c>
      <c r="D74" s="7" t="s">
        <v>163</v>
      </c>
      <c r="E74" s="7" t="str">
        <f>IF(OR(D74="Nashville, TN",D74="Starkville, MS",D74="Oxford, MS",D74="Fayetteville, AR",D74="Knoxville, TN",D74="Tuscaloosa, AL",D74="Auburn, AL",D74="Columbia, SC",D74="Lexington, KY",D74="College Station, TX",D74="Athens, GA",D74="Columbia, MO",D74="Gainesville, FL",D74="Little Rock, AR"),"A",IF(D74="Baton Rouge, LA","H","N"))</f>
        <v>N</v>
      </c>
      <c r="F74" s="7" t="str">
        <f>IF(OR(C74="Alabama",C74="Arkansas",C74="Auburn",C74="LSU",C74="Mississippi State",C74="Ole Miss",C74="Texas A&amp;M"),"SECW",IF(OR(C74="Florida",C74="Georgia",C74="Kentucky",C74="Missouri",C74="South Carolina",C74="Tennessee",C74="Vanderbilt"),"SECE","OOC"))</f>
        <v>OOC</v>
      </c>
      <c r="G74" s="8">
        <f>IFERROR(VLOOKUP(C74,'2013'!B:C,2,FALSE),"")</f>
        <v>5.0999999999999996</v>
      </c>
      <c r="H74" s="9">
        <f>IF(G74&gt;=0,IF(E74="H",0.94,IF(E74="A",1.06,1)),IF(E74="H",1.06,IF(E74="A",0.94,1)))*G74</f>
        <v>5.0999999999999996</v>
      </c>
    </row>
    <row r="75" spans="1:8" x14ac:dyDescent="0.3">
      <c r="A75" s="3">
        <v>2013</v>
      </c>
      <c r="B75" s="7">
        <v>2</v>
      </c>
      <c r="C75" s="7" t="s">
        <v>121</v>
      </c>
      <c r="D75" s="7" t="s">
        <v>134</v>
      </c>
      <c r="E75" s="7" t="str">
        <f t="shared" ref="E75:E97" si="17">IF(OR(D75="Nashville, TN",D75="Starkville, MS",D75="Oxford, MS",D75="Fayetteville, AR",D75="Knoxville, TN",D75="Tuscaloosa, AL",D75="Auburn, AL",D75="Columbia, SC",D75="Lexington, KY",D75="College Station, TX",D75="Athens, GA",D75="Columbia, MO",D75="Gainesville, FL",D75="Little Rock, AR"),"A",IF(D75="Baton Rouge, LA","H","N"))</f>
        <v>H</v>
      </c>
      <c r="F75" s="7" t="str">
        <f t="shared" ref="F75:F97" si="18">IF(OR(C75="Alabama",C75="Arkansas",C75="Auburn",C75="LSU",C75="Mississippi State",C75="Ole Miss",C75="Texas A&amp;M"),"SECW",IF(OR(C75="Florida",C75="Georgia",C75="Kentucky",C75="Missouri",C75="South Carolina",C75="Tennessee",C75="Vanderbilt"),"SECE","OOC"))</f>
        <v>OOC</v>
      </c>
      <c r="G75" s="8">
        <f>IFERROR(VLOOKUP(C75,'2013'!B:C,2,FALSE),"")</f>
        <v>-16.3</v>
      </c>
      <c r="H75" s="9">
        <f t="shared" ref="H75:H97" si="19">IF(G75&gt;=0,IF(E75="H",0.94,IF(E75="A",1.06,1)),IF(E75="H",1.06,IF(E75="A",0.94,1)))*G75</f>
        <v>-17.278000000000002</v>
      </c>
    </row>
    <row r="76" spans="1:8" x14ac:dyDescent="0.3">
      <c r="A76" s="3">
        <v>2013</v>
      </c>
      <c r="B76" s="7">
        <v>3</v>
      </c>
      <c r="C76" s="7" t="s">
        <v>104</v>
      </c>
      <c r="D76" s="7" t="s">
        <v>134</v>
      </c>
      <c r="E76" s="7" t="str">
        <f t="shared" si="17"/>
        <v>H</v>
      </c>
      <c r="F76" s="7" t="str">
        <f t="shared" si="18"/>
        <v>OOC</v>
      </c>
      <c r="G76" s="8">
        <f>IFERROR(VLOOKUP(C76,'2013'!B:C,2,FALSE),"")</f>
        <v>-6.4</v>
      </c>
      <c r="H76" s="9">
        <f t="shared" si="19"/>
        <v>-6.7840000000000007</v>
      </c>
    </row>
    <row r="77" spans="1:8" x14ac:dyDescent="0.3">
      <c r="A77" s="3">
        <v>2013</v>
      </c>
      <c r="B77" s="7">
        <v>4</v>
      </c>
      <c r="C77" s="7" t="s">
        <v>21</v>
      </c>
      <c r="D77" s="7" t="s">
        <v>134</v>
      </c>
      <c r="E77" s="7" t="str">
        <f t="shared" si="17"/>
        <v>H</v>
      </c>
      <c r="F77" s="7" t="str">
        <f t="shared" si="18"/>
        <v>SECW</v>
      </c>
      <c r="G77" s="8">
        <f>IFERROR(VLOOKUP(C77,'2013'!B:C,2,FALSE),"")</f>
        <v>20.399999999999999</v>
      </c>
      <c r="H77" s="9">
        <f t="shared" si="19"/>
        <v>19.175999999999998</v>
      </c>
    </row>
    <row r="78" spans="1:8" x14ac:dyDescent="0.3">
      <c r="A78" s="3">
        <v>2013</v>
      </c>
      <c r="B78" s="7">
        <v>5</v>
      </c>
      <c r="C78" s="7" t="s">
        <v>12</v>
      </c>
      <c r="D78" s="7" t="s">
        <v>154</v>
      </c>
      <c r="E78" s="7" t="str">
        <f t="shared" si="17"/>
        <v>A</v>
      </c>
      <c r="F78" s="7" t="str">
        <f t="shared" si="18"/>
        <v>SECE</v>
      </c>
      <c r="G78" s="8">
        <f>IFERROR(VLOOKUP(C78,'2013'!B:C,2,FALSE),"")</f>
        <v>16.399999999999999</v>
      </c>
      <c r="H78" s="9">
        <f t="shared" si="19"/>
        <v>17.384</v>
      </c>
    </row>
    <row r="79" spans="1:8" x14ac:dyDescent="0.3">
      <c r="A79" s="3">
        <v>2013</v>
      </c>
      <c r="B79" s="7">
        <v>6</v>
      </c>
      <c r="C79" s="7" t="s">
        <v>52</v>
      </c>
      <c r="D79" s="7" t="s">
        <v>147</v>
      </c>
      <c r="E79" s="7" t="str">
        <f t="shared" si="17"/>
        <v>A</v>
      </c>
      <c r="F79" s="7" t="str">
        <f t="shared" si="18"/>
        <v>SECW</v>
      </c>
      <c r="G79" s="8">
        <f>IFERROR(VLOOKUP(C79,'2013'!B:C,2,FALSE),"")</f>
        <v>13.4</v>
      </c>
      <c r="H79" s="9">
        <f t="shared" si="19"/>
        <v>14.204000000000001</v>
      </c>
    </row>
    <row r="80" spans="1:8" x14ac:dyDescent="0.3">
      <c r="A80" s="3">
        <v>2013</v>
      </c>
      <c r="B80" s="7">
        <v>7</v>
      </c>
      <c r="C80" s="7" t="s">
        <v>5</v>
      </c>
      <c r="D80" s="7" t="s">
        <v>134</v>
      </c>
      <c r="E80" s="7" t="str">
        <f t="shared" si="17"/>
        <v>H</v>
      </c>
      <c r="F80" s="7" t="str">
        <f t="shared" si="18"/>
        <v>SECE</v>
      </c>
      <c r="G80" s="8">
        <f>IFERROR(VLOOKUP(C80,'2013'!B:C,2,FALSE),"")</f>
        <v>9.6999999999999993</v>
      </c>
      <c r="H80" s="9">
        <f t="shared" si="19"/>
        <v>9.1179999999999986</v>
      </c>
    </row>
    <row r="81" spans="1:8" x14ac:dyDescent="0.3">
      <c r="A81" s="3">
        <v>2013</v>
      </c>
      <c r="B81" s="7">
        <v>8</v>
      </c>
      <c r="C81" s="7" t="s">
        <v>78</v>
      </c>
      <c r="D81" s="7" t="s">
        <v>137</v>
      </c>
      <c r="E81" s="7" t="str">
        <f t="shared" si="17"/>
        <v>A</v>
      </c>
      <c r="F81" s="7" t="str">
        <f t="shared" si="18"/>
        <v>SECW</v>
      </c>
      <c r="G81" s="8">
        <f>IFERROR(VLOOKUP(C81,'2013'!B:C,2,FALSE),"")</f>
        <v>6.9</v>
      </c>
      <c r="H81" s="9">
        <f t="shared" si="19"/>
        <v>7.3140000000000009</v>
      </c>
    </row>
    <row r="82" spans="1:8" x14ac:dyDescent="0.3">
      <c r="A82" s="3">
        <v>2013</v>
      </c>
      <c r="B82" s="7">
        <v>9</v>
      </c>
      <c r="C82" s="7" t="s">
        <v>174</v>
      </c>
      <c r="D82" s="7" t="s">
        <v>134</v>
      </c>
      <c r="E82" s="7" t="str">
        <f t="shared" si="17"/>
        <v>H</v>
      </c>
      <c r="F82" s="7" t="str">
        <f t="shared" si="18"/>
        <v>OOC</v>
      </c>
      <c r="G82" s="8">
        <v>-30</v>
      </c>
      <c r="H82" s="9">
        <f t="shared" si="19"/>
        <v>-31.8</v>
      </c>
    </row>
    <row r="83" spans="1:8" x14ac:dyDescent="0.3">
      <c r="A83" s="3">
        <v>2013</v>
      </c>
      <c r="B83" s="7">
        <v>10</v>
      </c>
      <c r="C83" s="7" t="s">
        <v>43</v>
      </c>
      <c r="D83" s="7" t="s">
        <v>132</v>
      </c>
      <c r="E83" s="7" t="str">
        <f t="shared" si="17"/>
        <v>A</v>
      </c>
      <c r="F83" s="7" t="str">
        <f t="shared" si="18"/>
        <v>SECW</v>
      </c>
      <c r="G83" s="8">
        <f>IFERROR(VLOOKUP(C83,'2013'!B:C,2,FALSE),"")</f>
        <v>22.2</v>
      </c>
      <c r="H83" s="9">
        <f t="shared" si="19"/>
        <v>23.532</v>
      </c>
    </row>
    <row r="84" spans="1:8" x14ac:dyDescent="0.3">
      <c r="A84" s="3">
        <v>2013</v>
      </c>
      <c r="B84" s="7">
        <v>11</v>
      </c>
      <c r="C84" s="7" t="s">
        <v>51</v>
      </c>
      <c r="D84" s="7" t="s">
        <v>134</v>
      </c>
      <c r="E84" s="7" t="str">
        <f t="shared" si="17"/>
        <v>H</v>
      </c>
      <c r="F84" s="7" t="str">
        <f t="shared" si="18"/>
        <v>SECW</v>
      </c>
      <c r="G84" s="8">
        <f>IFERROR(VLOOKUP(C84,'2013'!B:C,2,FALSE),"")</f>
        <v>16.399999999999999</v>
      </c>
      <c r="H84" s="9">
        <f t="shared" si="19"/>
        <v>15.415999999999999</v>
      </c>
    </row>
    <row r="85" spans="1:8" x14ac:dyDescent="0.3">
      <c r="A85" s="3">
        <v>2013</v>
      </c>
      <c r="B85" s="7">
        <v>12</v>
      </c>
      <c r="C85" s="7" t="s">
        <v>37</v>
      </c>
      <c r="D85" s="7" t="s">
        <v>134</v>
      </c>
      <c r="E85" s="7" t="str">
        <f t="shared" si="17"/>
        <v>H</v>
      </c>
      <c r="F85" s="7" t="str">
        <f t="shared" si="18"/>
        <v>SECW</v>
      </c>
      <c r="G85" s="8">
        <f>IFERROR(VLOOKUP(C85,'2013'!B:C,2,FALSE),"")</f>
        <v>0.3</v>
      </c>
      <c r="H85" s="9">
        <f t="shared" si="19"/>
        <v>0.28199999999999997</v>
      </c>
    </row>
    <row r="86" spans="1:8" ht="15" customHeight="1" x14ac:dyDescent="0.3">
      <c r="A86" s="4">
        <v>2014</v>
      </c>
      <c r="B86" s="12">
        <v>1</v>
      </c>
      <c r="C86" s="13" t="s">
        <v>38</v>
      </c>
      <c r="D86" s="12" t="s">
        <v>198</v>
      </c>
      <c r="E86" s="12" t="str">
        <f>IF(OR(D86="Nashville, TN",D86="Starkville, MS",D86="Oxford, MS",D86="Fayetteville, AR",D86="Knoxville, TN",D86="Tuscaloosa, AL",D86="Auburn, AL",D86="Columbia, SC",D86="Lexington, KY",D86="College Station, TX",D86="Athens, GA",D86="Columbia, MO",D86="Gainesville, FL",D86="Little Rock, AR"),"A",IF(D86="Baton Rouge, LA","H","N"))</f>
        <v>N</v>
      </c>
      <c r="F86" s="12" t="str">
        <f>IF(OR(C86="Alabama",C86="Arkansas",C86="Auburn",C86="LSU",C86="Mississippi State",C86="Ole Miss",C86="Texas A&amp;M"),"SECW",IF(OR(C86="Florida",C86="Georgia",C86="Kentucky",C86="Missouri",C86="South Carolina",C86="Tennessee",C86="Vanderbilt"),"SECE","OOC"))</f>
        <v>OOC</v>
      </c>
      <c r="G86" s="14">
        <f>IFERROR(VLOOKUP(C86,'2014'!B:C,2,FALSE),"")</f>
        <v>12.8</v>
      </c>
      <c r="H86" s="15">
        <f>IF(G86&gt;=0,IF(E86="H",0.94,IF(E86="A",1.06,1)),IF(E86="H",1.06,IF(E86="A",0.94,1)))*G86</f>
        <v>12.8</v>
      </c>
    </row>
    <row r="87" spans="1:8" x14ac:dyDescent="0.3">
      <c r="A87" s="4">
        <v>2014</v>
      </c>
      <c r="B87" s="12">
        <v>2</v>
      </c>
      <c r="C87" s="12" t="s">
        <v>202</v>
      </c>
      <c r="D87" s="12" t="s">
        <v>134</v>
      </c>
      <c r="E87" s="12" t="str">
        <f t="shared" si="17"/>
        <v>H</v>
      </c>
      <c r="F87" s="12" t="str">
        <f t="shared" si="18"/>
        <v>OOC</v>
      </c>
      <c r="G87" s="14">
        <v>-30</v>
      </c>
      <c r="H87" s="15">
        <f t="shared" si="19"/>
        <v>-31.8</v>
      </c>
    </row>
    <row r="88" spans="1:8" x14ac:dyDescent="0.3">
      <c r="A88" s="4">
        <v>2014</v>
      </c>
      <c r="B88" s="12">
        <v>3</v>
      </c>
      <c r="C88" s="12" t="s">
        <v>99</v>
      </c>
      <c r="D88" s="12" t="s">
        <v>134</v>
      </c>
      <c r="E88" s="12" t="str">
        <f t="shared" si="17"/>
        <v>H</v>
      </c>
      <c r="F88" s="12" t="str">
        <f t="shared" si="18"/>
        <v>OOC</v>
      </c>
      <c r="G88" s="14">
        <f>IFERROR(VLOOKUP(C88,'2014'!B:C,2,FALSE),"")</f>
        <v>-8</v>
      </c>
      <c r="H88" s="15">
        <f t="shared" si="19"/>
        <v>-8.48</v>
      </c>
    </row>
    <row r="89" spans="1:8" x14ac:dyDescent="0.3">
      <c r="A89" s="4">
        <v>2014</v>
      </c>
      <c r="B89" s="12">
        <v>4</v>
      </c>
      <c r="C89" s="12" t="s">
        <v>52</v>
      </c>
      <c r="D89" s="12" t="s">
        <v>134</v>
      </c>
      <c r="E89" s="12" t="str">
        <f t="shared" si="17"/>
        <v>H</v>
      </c>
      <c r="F89" s="12" t="str">
        <f t="shared" si="18"/>
        <v>SECW</v>
      </c>
      <c r="G89" s="14">
        <f>IFERROR(VLOOKUP(C89,'2014'!B:C,2,FALSE),"")</f>
        <v>17.8</v>
      </c>
      <c r="H89" s="15">
        <f t="shared" si="19"/>
        <v>16.731999999999999</v>
      </c>
    </row>
    <row r="90" spans="1:8" x14ac:dyDescent="0.3">
      <c r="A90" s="4">
        <v>2014</v>
      </c>
      <c r="B90" s="12">
        <v>5</v>
      </c>
      <c r="C90" s="12" t="s">
        <v>114</v>
      </c>
      <c r="D90" s="12" t="s">
        <v>134</v>
      </c>
      <c r="E90" s="12" t="str">
        <f t="shared" si="17"/>
        <v>H</v>
      </c>
      <c r="F90" s="12" t="str">
        <f t="shared" si="18"/>
        <v>OOC</v>
      </c>
      <c r="G90" s="14">
        <f>IFERROR(VLOOKUP(C90,'2014'!B:C,2,FALSE),"")</f>
        <v>-21.4</v>
      </c>
      <c r="H90" s="15">
        <f t="shared" si="19"/>
        <v>-22.684000000000001</v>
      </c>
    </row>
    <row r="91" spans="1:8" x14ac:dyDescent="0.3">
      <c r="A91" s="4">
        <v>2014</v>
      </c>
      <c r="B91" s="12">
        <v>6</v>
      </c>
      <c r="C91" s="12" t="s">
        <v>21</v>
      </c>
      <c r="D91" s="12" t="s">
        <v>148</v>
      </c>
      <c r="E91" s="12" t="str">
        <f t="shared" si="17"/>
        <v>A</v>
      </c>
      <c r="F91" s="12" t="str">
        <f t="shared" si="18"/>
        <v>SECW</v>
      </c>
      <c r="G91" s="14">
        <f>IFERROR(VLOOKUP(C91,'2014'!B:C,2,FALSE),"")</f>
        <v>23.6</v>
      </c>
      <c r="H91" s="15">
        <f t="shared" si="19"/>
        <v>25.016000000000002</v>
      </c>
    </row>
    <row r="92" spans="1:8" x14ac:dyDescent="0.3">
      <c r="A92" s="4">
        <v>2014</v>
      </c>
      <c r="B92" s="12">
        <v>7</v>
      </c>
      <c r="C92" s="12" t="s">
        <v>5</v>
      </c>
      <c r="D92" s="12" t="s">
        <v>151</v>
      </c>
      <c r="E92" s="12" t="str">
        <f t="shared" si="17"/>
        <v>A</v>
      </c>
      <c r="F92" s="12" t="str">
        <f t="shared" si="18"/>
        <v>SECE</v>
      </c>
      <c r="G92" s="14">
        <f>IFERROR(VLOOKUP(C92,'2014'!B:C,2,FALSE),"")</f>
        <v>11.6</v>
      </c>
      <c r="H92" s="15">
        <f t="shared" si="19"/>
        <v>12.295999999999999</v>
      </c>
    </row>
    <row r="93" spans="1:8" x14ac:dyDescent="0.3">
      <c r="A93" s="4">
        <v>2014</v>
      </c>
      <c r="B93" s="12">
        <v>8</v>
      </c>
      <c r="C93" s="12" t="s">
        <v>26</v>
      </c>
      <c r="D93" s="12" t="s">
        <v>134</v>
      </c>
      <c r="E93" s="12" t="str">
        <f t="shared" si="17"/>
        <v>H</v>
      </c>
      <c r="F93" s="12" t="str">
        <f t="shared" si="18"/>
        <v>SECE</v>
      </c>
      <c r="G93" s="14">
        <f>IFERROR(VLOOKUP(C93,'2014'!B:C,2,FALSE),"")</f>
        <v>1.5</v>
      </c>
      <c r="H93" s="15">
        <f t="shared" si="19"/>
        <v>1.41</v>
      </c>
    </row>
    <row r="94" spans="1:8" x14ac:dyDescent="0.3">
      <c r="A94" s="4">
        <v>2014</v>
      </c>
      <c r="B94" s="12">
        <v>9</v>
      </c>
      <c r="C94" s="12" t="s">
        <v>78</v>
      </c>
      <c r="D94" s="12" t="s">
        <v>134</v>
      </c>
      <c r="E94" s="12" t="str">
        <f t="shared" si="17"/>
        <v>H</v>
      </c>
      <c r="F94" s="12" t="str">
        <f t="shared" si="18"/>
        <v>SECW</v>
      </c>
      <c r="G94" s="14">
        <f>IFERROR(VLOOKUP(C94,'2014'!B:C,2,FALSE),"")</f>
        <v>23</v>
      </c>
      <c r="H94" s="15">
        <f t="shared" si="19"/>
        <v>21.619999999999997</v>
      </c>
    </row>
    <row r="95" spans="1:8" x14ac:dyDescent="0.3">
      <c r="A95" s="4">
        <v>2014</v>
      </c>
      <c r="B95" s="12">
        <v>10</v>
      </c>
      <c r="C95" s="12" t="s">
        <v>43</v>
      </c>
      <c r="D95" s="12" t="s">
        <v>134</v>
      </c>
      <c r="E95" s="12" t="str">
        <f t="shared" si="17"/>
        <v>H</v>
      </c>
      <c r="F95" s="12" t="str">
        <f t="shared" si="18"/>
        <v>SECW</v>
      </c>
      <c r="G95" s="14">
        <f>IFERROR(VLOOKUP(C95,'2014'!B:C,2,FALSE),"")</f>
        <v>28.3</v>
      </c>
      <c r="H95" s="15">
        <f t="shared" si="19"/>
        <v>26.602</v>
      </c>
    </row>
    <row r="96" spans="1:8" x14ac:dyDescent="0.3">
      <c r="A96" s="4">
        <v>2014</v>
      </c>
      <c r="B96" s="12">
        <v>11</v>
      </c>
      <c r="C96" s="12" t="s">
        <v>37</v>
      </c>
      <c r="D96" s="12" t="s">
        <v>136</v>
      </c>
      <c r="E96" s="12" t="str">
        <f t="shared" si="17"/>
        <v>A</v>
      </c>
      <c r="F96" s="12" t="str">
        <f t="shared" si="18"/>
        <v>SECW</v>
      </c>
      <c r="G96" s="14">
        <f>IFERROR(VLOOKUP(C96,'2014'!B:C,2,FALSE),"")</f>
        <v>23.1</v>
      </c>
      <c r="H96" s="15">
        <f t="shared" si="19"/>
        <v>24.486000000000004</v>
      </c>
    </row>
    <row r="97" spans="1:8" x14ac:dyDescent="0.3">
      <c r="A97" s="4">
        <v>2014</v>
      </c>
      <c r="B97" s="12">
        <v>12</v>
      </c>
      <c r="C97" s="12" t="s">
        <v>51</v>
      </c>
      <c r="D97" s="12" t="s">
        <v>145</v>
      </c>
      <c r="E97" s="12" t="str">
        <f t="shared" si="17"/>
        <v>A</v>
      </c>
      <c r="F97" s="12" t="str">
        <f t="shared" si="18"/>
        <v>SECW</v>
      </c>
      <c r="G97" s="14">
        <f>IFERROR(VLOOKUP(C97,'2014'!B:C,2,FALSE),"")</f>
        <v>10.4</v>
      </c>
      <c r="H97" s="15">
        <f t="shared" si="19"/>
        <v>11.024000000000001</v>
      </c>
    </row>
  </sheetData>
  <autoFilter ref="A1:H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9"/>
  <sheetViews>
    <sheetView zoomScale="70" zoomScaleNormal="70" workbookViewId="0">
      <selection activeCell="S29" sqref="S29"/>
    </sheetView>
  </sheetViews>
  <sheetFormatPr defaultColWidth="9.109375" defaultRowHeight="14.4" x14ac:dyDescent="0.3"/>
  <cols>
    <col min="1" max="1" width="20.6640625" style="2" bestFit="1" customWidth="1"/>
    <col min="2" max="2" width="13.109375" style="7" bestFit="1" customWidth="1"/>
    <col min="3" max="3" width="15.88671875" style="7" bestFit="1" customWidth="1"/>
    <col min="4" max="4" width="20" style="7" bestFit="1" customWidth="1"/>
    <col min="5" max="5" width="23.88671875" style="7" bestFit="1" customWidth="1"/>
    <col min="6" max="6" width="13.109375" style="7" bestFit="1" customWidth="1"/>
    <col min="7" max="7" width="12.5546875" style="7" bestFit="1" customWidth="1"/>
    <col min="8" max="8" width="14.33203125" style="7" bestFit="1" customWidth="1"/>
    <col min="9" max="9" width="13.88671875" style="7" bestFit="1" customWidth="1"/>
    <col min="10" max="10" width="9.109375" style="7"/>
    <col min="11" max="11" width="20.6640625" bestFit="1" customWidth="1"/>
    <col min="12" max="12" width="7.109375" bestFit="1" customWidth="1"/>
    <col min="13" max="13" width="10" bestFit="1" customWidth="1"/>
    <col min="14" max="14" width="13.88671875" bestFit="1" customWidth="1"/>
    <col min="15" max="15" width="17.6640625" bestFit="1" customWidth="1"/>
    <col min="16" max="16" width="9.6640625" bestFit="1" customWidth="1"/>
    <col min="17" max="17" width="10" bestFit="1" customWidth="1"/>
    <col min="18" max="18" width="9.6640625" bestFit="1" customWidth="1"/>
    <col min="19" max="19" width="10" bestFit="1" customWidth="1"/>
    <col min="20" max="30" width="8.88671875" customWidth="1"/>
    <col min="31" max="16384" width="9.109375" style="7"/>
  </cols>
  <sheetData>
    <row r="1" spans="1:30" s="27" customFormat="1" ht="15.6" thickTop="1" thickBot="1" x14ac:dyDescent="0.35">
      <c r="A1" s="70" t="s">
        <v>277</v>
      </c>
      <c r="B1" s="71"/>
      <c r="C1" s="71"/>
      <c r="D1" s="71"/>
      <c r="E1" s="71"/>
      <c r="F1" s="71"/>
      <c r="G1" s="71"/>
      <c r="H1" s="71"/>
      <c r="I1" s="72"/>
      <c r="K1" s="76" t="s">
        <v>278</v>
      </c>
      <c r="L1" s="77"/>
      <c r="M1" s="77"/>
      <c r="N1" s="77"/>
      <c r="O1" s="77"/>
      <c r="P1" s="77"/>
      <c r="Q1" s="77"/>
      <c r="R1" s="77"/>
      <c r="S1" s="78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</row>
    <row r="2" spans="1:30" ht="15.6" thickTop="1" thickBot="1" x14ac:dyDescent="0.35">
      <c r="A2" s="73" t="s">
        <v>0</v>
      </c>
      <c r="B2" s="74" t="s">
        <v>242</v>
      </c>
      <c r="C2" s="74" t="s">
        <v>243</v>
      </c>
      <c r="D2" s="74" t="s">
        <v>247</v>
      </c>
      <c r="E2" s="74" t="s">
        <v>248</v>
      </c>
      <c r="F2" s="74" t="s">
        <v>241</v>
      </c>
      <c r="G2" s="74" t="s">
        <v>244</v>
      </c>
      <c r="H2" s="74" t="s">
        <v>245</v>
      </c>
      <c r="I2" s="75" t="s">
        <v>246</v>
      </c>
      <c r="K2" s="73" t="s">
        <v>0</v>
      </c>
      <c r="L2" s="74" t="s">
        <v>242</v>
      </c>
      <c r="M2" s="74" t="s">
        <v>243</v>
      </c>
      <c r="N2" s="74" t="s">
        <v>247</v>
      </c>
      <c r="O2" s="74" t="s">
        <v>248</v>
      </c>
      <c r="P2" s="74" t="s">
        <v>241</v>
      </c>
      <c r="Q2" s="74" t="s">
        <v>244</v>
      </c>
      <c r="R2" s="74" t="s">
        <v>245</v>
      </c>
      <c r="S2" s="75" t="s">
        <v>246</v>
      </c>
    </row>
    <row r="3" spans="1:30" ht="15" thickTop="1" x14ac:dyDescent="0.3">
      <c r="A3" s="67" t="s">
        <v>43</v>
      </c>
      <c r="B3" s="68">
        <v>2007</v>
      </c>
      <c r="C3" s="68">
        <v>26.729999999999993</v>
      </c>
      <c r="D3" s="68">
        <v>36.622</v>
      </c>
      <c r="E3" s="68">
        <v>32.85</v>
      </c>
      <c r="F3" s="68">
        <v>-42.742000000000004</v>
      </c>
      <c r="G3" s="68">
        <v>69.472000000000008</v>
      </c>
      <c r="H3" s="68">
        <v>6.6419999999999941</v>
      </c>
      <c r="I3" s="69">
        <v>20.088000000000001</v>
      </c>
      <c r="K3" s="67" t="s">
        <v>43</v>
      </c>
      <c r="L3" s="68">
        <v>2012</v>
      </c>
      <c r="M3" s="68">
        <v>43.399999999999991</v>
      </c>
      <c r="N3" s="68">
        <v>61.361999999999995</v>
      </c>
      <c r="O3" s="68">
        <v>15.794</v>
      </c>
      <c r="P3" s="68">
        <v>-33.756</v>
      </c>
      <c r="Q3" s="68">
        <v>77.155999999999992</v>
      </c>
      <c r="R3" s="68">
        <v>-7.9620000000000068</v>
      </c>
      <c r="S3" s="69">
        <v>51.362000000000002</v>
      </c>
    </row>
    <row r="4" spans="1:30" x14ac:dyDescent="0.3">
      <c r="A4" s="61" t="s">
        <v>37</v>
      </c>
      <c r="B4" s="62">
        <v>2007</v>
      </c>
      <c r="C4" s="62">
        <v>4.477999999999998</v>
      </c>
      <c r="D4" s="62">
        <v>36.36</v>
      </c>
      <c r="E4" s="62">
        <v>36.584000000000003</v>
      </c>
      <c r="F4" s="62">
        <v>-68.466000000000008</v>
      </c>
      <c r="G4" s="62">
        <v>72.944000000000003</v>
      </c>
      <c r="H4" s="62">
        <v>-37.258000000000003</v>
      </c>
      <c r="I4" s="63">
        <v>41.736000000000004</v>
      </c>
      <c r="K4" s="61" t="s">
        <v>37</v>
      </c>
      <c r="L4" s="62">
        <v>2012</v>
      </c>
      <c r="M4" s="62">
        <v>61.045999999999999</v>
      </c>
      <c r="N4" s="62">
        <v>82.3</v>
      </c>
      <c r="O4" s="62">
        <v>13.250000000000002</v>
      </c>
      <c r="P4" s="62">
        <v>-34.503999999999998</v>
      </c>
      <c r="Q4" s="62">
        <v>95.55</v>
      </c>
      <c r="R4" s="62">
        <v>15.577999999999999</v>
      </c>
      <c r="S4" s="63">
        <v>45.468000000000004</v>
      </c>
    </row>
    <row r="5" spans="1:30" x14ac:dyDescent="0.3">
      <c r="A5" s="61" t="s">
        <v>21</v>
      </c>
      <c r="B5" s="62">
        <v>2007</v>
      </c>
      <c r="C5" s="62">
        <v>48.57200000000001</v>
      </c>
      <c r="D5" s="62">
        <v>31.68</v>
      </c>
      <c r="E5" s="62">
        <v>41.661999999999999</v>
      </c>
      <c r="F5" s="62">
        <v>-24.770000000000003</v>
      </c>
      <c r="G5" s="62">
        <v>73.341999999999999</v>
      </c>
      <c r="H5" s="62">
        <v>-19.056000000000004</v>
      </c>
      <c r="I5" s="63">
        <v>67.628</v>
      </c>
      <c r="K5" s="61" t="s">
        <v>21</v>
      </c>
      <c r="L5" s="62">
        <v>2012</v>
      </c>
      <c r="M5" s="62">
        <v>67.180000000000007</v>
      </c>
      <c r="N5" s="62">
        <v>93.931999999999988</v>
      </c>
      <c r="O5" s="62">
        <v>20.888000000000002</v>
      </c>
      <c r="P5" s="62">
        <v>-47.64</v>
      </c>
      <c r="Q5" s="62">
        <v>114.82</v>
      </c>
      <c r="R5" s="62">
        <v>3.2019999999999946</v>
      </c>
      <c r="S5" s="63">
        <v>63.978000000000002</v>
      </c>
    </row>
    <row r="6" spans="1:30" x14ac:dyDescent="0.3">
      <c r="A6" s="61" t="s">
        <v>5</v>
      </c>
      <c r="B6" s="62">
        <v>2007</v>
      </c>
      <c r="C6" s="62">
        <v>54.948</v>
      </c>
      <c r="D6" s="62">
        <v>54.706000000000003</v>
      </c>
      <c r="E6" s="62">
        <v>30.066000000000003</v>
      </c>
      <c r="F6" s="62">
        <v>-29.824000000000002</v>
      </c>
      <c r="G6" s="62">
        <v>84.772000000000006</v>
      </c>
      <c r="H6" s="62">
        <v>-1.7180000000000017</v>
      </c>
      <c r="I6" s="63">
        <v>56.666000000000004</v>
      </c>
      <c r="K6" s="61" t="s">
        <v>5</v>
      </c>
      <c r="L6" s="62">
        <v>2012</v>
      </c>
      <c r="M6" s="62">
        <v>64.206000000000003</v>
      </c>
      <c r="N6" s="62">
        <v>48.245999999999995</v>
      </c>
      <c r="O6" s="62">
        <v>38.856000000000002</v>
      </c>
      <c r="P6" s="62">
        <v>-22.896000000000001</v>
      </c>
      <c r="Q6" s="62">
        <v>87.102000000000004</v>
      </c>
      <c r="R6" s="62">
        <v>-4.6440000000000019</v>
      </c>
      <c r="S6" s="63">
        <v>68.849999999999994</v>
      </c>
    </row>
    <row r="7" spans="1:30" x14ac:dyDescent="0.3">
      <c r="A7" s="61" t="s">
        <v>12</v>
      </c>
      <c r="B7" s="62">
        <v>2007</v>
      </c>
      <c r="C7" s="62">
        <v>53.268000000000001</v>
      </c>
      <c r="D7" s="62">
        <v>62.094000000000008</v>
      </c>
      <c r="E7" s="62">
        <v>9</v>
      </c>
      <c r="F7" s="62">
        <v>-17.826000000000004</v>
      </c>
      <c r="G7" s="62">
        <v>71.094000000000008</v>
      </c>
      <c r="H7" s="62">
        <v>5.4979999999999976</v>
      </c>
      <c r="I7" s="63">
        <v>47.77000000000001</v>
      </c>
      <c r="K7" s="61" t="s">
        <v>12</v>
      </c>
      <c r="L7" s="62">
        <v>2012</v>
      </c>
      <c r="M7" s="62">
        <v>22.111999999999995</v>
      </c>
      <c r="N7" s="62">
        <v>54.054000000000002</v>
      </c>
      <c r="O7" s="62">
        <v>9.8699999999999974</v>
      </c>
      <c r="P7" s="62">
        <v>-41.811999999999998</v>
      </c>
      <c r="Q7" s="62">
        <v>63.923999999999999</v>
      </c>
      <c r="R7" s="62">
        <v>-19.440000000000008</v>
      </c>
      <c r="S7" s="63">
        <v>41.552</v>
      </c>
    </row>
    <row r="8" spans="1:30" x14ac:dyDescent="0.3">
      <c r="A8" s="61" t="s">
        <v>26</v>
      </c>
      <c r="B8" s="62">
        <v>2007</v>
      </c>
      <c r="C8" s="62">
        <v>51.61</v>
      </c>
      <c r="D8" s="62">
        <v>65.246000000000009</v>
      </c>
      <c r="E8" s="62">
        <v>29.552</v>
      </c>
      <c r="F8" s="62">
        <v>-43.188000000000002</v>
      </c>
      <c r="G8" s="62">
        <v>94.798000000000002</v>
      </c>
      <c r="H8" s="62">
        <v>17.16</v>
      </c>
      <c r="I8" s="63">
        <v>34.450000000000003</v>
      </c>
      <c r="K8" s="61" t="s">
        <v>26</v>
      </c>
      <c r="L8" s="62">
        <v>2012</v>
      </c>
      <c r="M8" s="62">
        <v>58.788000000000018</v>
      </c>
      <c r="N8" s="62">
        <v>74.882000000000005</v>
      </c>
      <c r="O8" s="62">
        <v>13.860000000000001</v>
      </c>
      <c r="P8" s="62">
        <v>-29.954000000000001</v>
      </c>
      <c r="Q8" s="62">
        <v>88.742000000000004</v>
      </c>
      <c r="R8" s="62">
        <v>7.9079999999999977</v>
      </c>
      <c r="S8" s="63">
        <v>50.88</v>
      </c>
    </row>
    <row r="9" spans="1:30" x14ac:dyDescent="0.3">
      <c r="A9" s="61" t="s">
        <v>4</v>
      </c>
      <c r="B9" s="62">
        <v>2007</v>
      </c>
      <c r="C9" s="62">
        <v>43.599999999999994</v>
      </c>
      <c r="D9" s="62">
        <v>17.488</v>
      </c>
      <c r="E9" s="62">
        <v>40.751999999999995</v>
      </c>
      <c r="F9" s="62">
        <v>-14.64</v>
      </c>
      <c r="G9" s="62">
        <v>58.239999999999995</v>
      </c>
      <c r="H9" s="62">
        <v>42.135999999999996</v>
      </c>
      <c r="I9" s="63">
        <v>1.4640000000000017</v>
      </c>
      <c r="K9" s="61" t="s">
        <v>4</v>
      </c>
      <c r="L9" s="62">
        <v>2012</v>
      </c>
      <c r="M9" s="62">
        <v>63.71</v>
      </c>
      <c r="N9" s="62">
        <v>74.900000000000006</v>
      </c>
      <c r="O9" s="62">
        <v>38.596000000000004</v>
      </c>
      <c r="P9" s="62">
        <v>-49.786000000000001</v>
      </c>
      <c r="Q9" s="62">
        <v>113.49600000000001</v>
      </c>
      <c r="R9" s="62">
        <v>10.186</v>
      </c>
      <c r="S9" s="63">
        <v>53.524000000000008</v>
      </c>
    </row>
    <row r="10" spans="1:30" x14ac:dyDescent="0.3">
      <c r="A10" s="61" t="s">
        <v>52</v>
      </c>
      <c r="B10" s="62">
        <v>2007</v>
      </c>
      <c r="C10" s="62">
        <v>35.318000000000005</v>
      </c>
      <c r="D10" s="62">
        <v>36.348000000000006</v>
      </c>
      <c r="E10" s="62">
        <v>37.016000000000005</v>
      </c>
      <c r="F10" s="62">
        <v>-38.045999999999992</v>
      </c>
      <c r="G10" s="62">
        <v>73.364000000000004</v>
      </c>
      <c r="H10" s="62">
        <v>-13.979999999999999</v>
      </c>
      <c r="I10" s="63">
        <v>49.298000000000002</v>
      </c>
      <c r="K10" s="61" t="s">
        <v>52</v>
      </c>
      <c r="L10" s="62">
        <v>2012</v>
      </c>
      <c r="M10" s="62">
        <v>26.110000000000007</v>
      </c>
      <c r="N10" s="62">
        <v>86.24</v>
      </c>
      <c r="O10" s="62">
        <v>3.8539999999999996</v>
      </c>
      <c r="P10" s="62">
        <v>-63.983999999999995</v>
      </c>
      <c r="Q10" s="62">
        <v>90.093999999999994</v>
      </c>
      <c r="R10" s="62">
        <v>-29.233999999999991</v>
      </c>
      <c r="S10" s="63">
        <v>55.344000000000001</v>
      </c>
    </row>
    <row r="11" spans="1:30" x14ac:dyDescent="0.3">
      <c r="A11" s="61" t="s">
        <v>78</v>
      </c>
      <c r="B11" s="62">
        <v>2007</v>
      </c>
      <c r="C11" s="62">
        <v>43.696000000000019</v>
      </c>
      <c r="D11" s="62">
        <v>42.638000000000005</v>
      </c>
      <c r="E11" s="62">
        <v>39.466000000000001</v>
      </c>
      <c r="F11" s="62">
        <v>-38.408000000000001</v>
      </c>
      <c r="G11" s="62">
        <v>82.104000000000013</v>
      </c>
      <c r="H11" s="62">
        <v>25.511999999999997</v>
      </c>
      <c r="I11" s="63">
        <v>18.184000000000005</v>
      </c>
      <c r="K11" s="61" t="s">
        <v>11</v>
      </c>
      <c r="L11" s="62">
        <v>2012</v>
      </c>
      <c r="M11" s="62">
        <v>104.46000000000001</v>
      </c>
      <c r="N11" s="62">
        <v>65.330000000000013</v>
      </c>
      <c r="O11" s="62">
        <v>51.17</v>
      </c>
      <c r="P11" s="62">
        <v>-12.040000000000001</v>
      </c>
      <c r="Q11" s="62">
        <v>116.50000000000001</v>
      </c>
      <c r="R11" s="62">
        <v>23.263999999999996</v>
      </c>
      <c r="S11" s="63">
        <v>81.195999999999998</v>
      </c>
    </row>
    <row r="12" spans="1:30" x14ac:dyDescent="0.3">
      <c r="A12" s="61" t="s">
        <v>34</v>
      </c>
      <c r="B12" s="62">
        <v>2007</v>
      </c>
      <c r="C12" s="62">
        <v>58.342000000000006</v>
      </c>
      <c r="D12" s="62">
        <v>66.606000000000009</v>
      </c>
      <c r="E12" s="62">
        <v>32.264000000000003</v>
      </c>
      <c r="F12" s="62">
        <v>-40.527999999999999</v>
      </c>
      <c r="G12" s="62">
        <v>98.87</v>
      </c>
      <c r="H12" s="62">
        <v>-1.0480000000000009</v>
      </c>
      <c r="I12" s="63">
        <v>59.390000000000015</v>
      </c>
      <c r="K12" s="61" t="s">
        <v>78</v>
      </c>
      <c r="L12" s="62">
        <v>2012</v>
      </c>
      <c r="M12" s="62">
        <v>57.642000000000003</v>
      </c>
      <c r="N12" s="62">
        <v>79.25800000000001</v>
      </c>
      <c r="O12" s="62">
        <v>22.712</v>
      </c>
      <c r="P12" s="62">
        <v>-44.327999999999996</v>
      </c>
      <c r="Q12" s="62">
        <v>101.97000000000001</v>
      </c>
      <c r="R12" s="62">
        <v>-2.3399999999999981</v>
      </c>
      <c r="S12" s="63">
        <v>59.981999999999999</v>
      </c>
    </row>
    <row r="13" spans="1:30" x14ac:dyDescent="0.3">
      <c r="A13" s="61" t="s">
        <v>14</v>
      </c>
      <c r="B13" s="62">
        <v>2007</v>
      </c>
      <c r="C13" s="62">
        <v>57.368000000000009</v>
      </c>
      <c r="D13" s="62">
        <v>60.194000000000003</v>
      </c>
      <c r="E13" s="62">
        <v>11.378</v>
      </c>
      <c r="F13" s="62">
        <v>-14.204000000000001</v>
      </c>
      <c r="G13" s="62">
        <v>71.572000000000003</v>
      </c>
      <c r="H13" s="62">
        <v>5.533999999999998</v>
      </c>
      <c r="I13" s="63">
        <v>51.834000000000003</v>
      </c>
      <c r="K13" s="61" t="s">
        <v>34</v>
      </c>
      <c r="L13" s="62">
        <v>2012</v>
      </c>
      <c r="M13" s="62">
        <v>37.582000000000001</v>
      </c>
      <c r="N13" s="62">
        <v>55.536000000000001</v>
      </c>
      <c r="O13" s="62">
        <v>23.28</v>
      </c>
      <c r="P13" s="62">
        <v>-41.233999999999995</v>
      </c>
      <c r="Q13" s="62">
        <v>78.816000000000003</v>
      </c>
      <c r="R13" s="62">
        <v>-13.058</v>
      </c>
      <c r="S13" s="63">
        <v>50.64</v>
      </c>
    </row>
    <row r="14" spans="1:30" x14ac:dyDescent="0.3">
      <c r="A14" s="61" t="s">
        <v>64</v>
      </c>
      <c r="B14" s="62">
        <v>2007</v>
      </c>
      <c r="C14" s="62">
        <v>24.664000000000016</v>
      </c>
      <c r="D14" s="62">
        <v>74.38</v>
      </c>
      <c r="E14" s="62">
        <v>9.804000000000002</v>
      </c>
      <c r="F14" s="62">
        <v>-59.519999999999996</v>
      </c>
      <c r="G14" s="62">
        <v>84.183999999999997</v>
      </c>
      <c r="H14" s="62">
        <v>-36.603999999999992</v>
      </c>
      <c r="I14" s="63">
        <v>61.268000000000001</v>
      </c>
      <c r="K14" s="61" t="s">
        <v>14</v>
      </c>
      <c r="L14" s="62">
        <v>2012</v>
      </c>
      <c r="M14" s="62">
        <v>45.453999999999994</v>
      </c>
      <c r="N14" s="62">
        <v>64.463999999999999</v>
      </c>
      <c r="O14" s="62">
        <v>33.573999999999998</v>
      </c>
      <c r="P14" s="62">
        <v>-52.584000000000003</v>
      </c>
      <c r="Q14" s="62">
        <v>98.037999999999997</v>
      </c>
      <c r="R14" s="62">
        <v>2.2139999999999946</v>
      </c>
      <c r="S14" s="63">
        <v>43.239999999999995</v>
      </c>
    </row>
    <row r="15" spans="1:30" x14ac:dyDescent="0.3">
      <c r="A15" s="61" t="s">
        <v>43</v>
      </c>
      <c r="B15" s="62">
        <v>2008</v>
      </c>
      <c r="C15" s="62">
        <v>-3.4920000000000049</v>
      </c>
      <c r="D15" s="62">
        <v>18.768000000000001</v>
      </c>
      <c r="E15" s="62">
        <v>16.536000000000001</v>
      </c>
      <c r="F15" s="62">
        <v>-38.796000000000006</v>
      </c>
      <c r="G15" s="62">
        <v>35.304000000000002</v>
      </c>
      <c r="H15" s="62">
        <v>-42.075999999999993</v>
      </c>
      <c r="I15" s="63">
        <v>38.583999999999996</v>
      </c>
      <c r="K15" s="61" t="s">
        <v>51</v>
      </c>
      <c r="L15" s="62">
        <v>2012</v>
      </c>
      <c r="M15" s="62">
        <v>40.426000000000002</v>
      </c>
      <c r="N15" s="62">
        <v>69.867999999999995</v>
      </c>
      <c r="O15" s="62">
        <v>28.105999999999998</v>
      </c>
      <c r="P15" s="62">
        <v>-57.548000000000002</v>
      </c>
      <c r="Q15" s="62">
        <v>97.97399999999999</v>
      </c>
      <c r="R15" s="62">
        <v>-14.062000000000005</v>
      </c>
      <c r="S15" s="63">
        <v>54.488000000000007</v>
      </c>
    </row>
    <row r="16" spans="1:30" x14ac:dyDescent="0.3">
      <c r="A16" s="61" t="s">
        <v>37</v>
      </c>
      <c r="B16" s="62">
        <v>2008</v>
      </c>
      <c r="C16" s="62">
        <v>48.975999999999999</v>
      </c>
      <c r="D16" s="62">
        <v>32.147999999999996</v>
      </c>
      <c r="E16" s="62">
        <v>36.634</v>
      </c>
      <c r="F16" s="62">
        <v>-19.805999999999997</v>
      </c>
      <c r="G16" s="62">
        <v>68.781999999999996</v>
      </c>
      <c r="H16" s="62">
        <v>19.815999999999995</v>
      </c>
      <c r="I16" s="63">
        <v>29.160000000000004</v>
      </c>
      <c r="K16" s="61" t="s">
        <v>64</v>
      </c>
      <c r="L16" s="62">
        <v>2012</v>
      </c>
      <c r="M16" s="62">
        <v>23.291999999999994</v>
      </c>
      <c r="N16" s="62">
        <v>67.322000000000003</v>
      </c>
      <c r="O16" s="62">
        <v>11.13</v>
      </c>
      <c r="P16" s="62">
        <v>-55.160000000000004</v>
      </c>
      <c r="Q16" s="62">
        <v>78.451999999999998</v>
      </c>
      <c r="R16" s="62">
        <v>-13.740000000000006</v>
      </c>
      <c r="S16" s="63">
        <v>37.031999999999996</v>
      </c>
    </row>
    <row r="17" spans="1:19" x14ac:dyDescent="0.3">
      <c r="A17" s="61" t="s">
        <v>21</v>
      </c>
      <c r="B17" s="62">
        <v>2008</v>
      </c>
      <c r="C17" s="62">
        <v>19.768000000000001</v>
      </c>
      <c r="D17" s="62">
        <v>42.124000000000002</v>
      </c>
      <c r="E17" s="62">
        <v>19.090000000000003</v>
      </c>
      <c r="F17" s="62">
        <v>-41.445999999999998</v>
      </c>
      <c r="G17" s="62">
        <v>61.214000000000006</v>
      </c>
      <c r="H17" s="62">
        <v>-17.972000000000001</v>
      </c>
      <c r="I17" s="63">
        <v>37.740000000000009</v>
      </c>
      <c r="K17" s="61" t="s">
        <v>43</v>
      </c>
      <c r="L17" s="62">
        <v>2013</v>
      </c>
      <c r="M17" s="62">
        <v>30.631999999999991</v>
      </c>
      <c r="N17" s="62">
        <v>74.926000000000002</v>
      </c>
      <c r="O17" s="62">
        <v>2.9139999999999997</v>
      </c>
      <c r="P17" s="62">
        <v>-47.208000000000006</v>
      </c>
      <c r="Q17" s="62">
        <v>77.84</v>
      </c>
      <c r="R17" s="62">
        <v>-32.384000000000007</v>
      </c>
      <c r="S17" s="63">
        <v>63.016000000000005</v>
      </c>
    </row>
    <row r="18" spans="1:19" x14ac:dyDescent="0.3">
      <c r="A18" s="61" t="s">
        <v>5</v>
      </c>
      <c r="B18" s="62">
        <v>2008</v>
      </c>
      <c r="C18" s="62">
        <v>25.932000000000006</v>
      </c>
      <c r="D18" s="62">
        <v>27.17</v>
      </c>
      <c r="E18" s="62">
        <v>26.802</v>
      </c>
      <c r="F18" s="62">
        <v>-28.040000000000003</v>
      </c>
      <c r="G18" s="62">
        <v>53.972000000000001</v>
      </c>
      <c r="H18" s="62">
        <v>-2.7760000000000034</v>
      </c>
      <c r="I18" s="63">
        <v>28.707999999999998</v>
      </c>
      <c r="K18" s="61" t="s">
        <v>37</v>
      </c>
      <c r="L18" s="62">
        <v>2013</v>
      </c>
      <c r="M18" s="62">
        <v>59.988</v>
      </c>
      <c r="N18" s="62">
        <v>94.888000000000005</v>
      </c>
      <c r="O18" s="62">
        <v>26.731999999999999</v>
      </c>
      <c r="P18" s="62">
        <v>-61.631999999999998</v>
      </c>
      <c r="Q18" s="62">
        <v>121.62</v>
      </c>
      <c r="R18" s="62">
        <v>7.4579999999999949</v>
      </c>
      <c r="S18" s="63">
        <v>52.53</v>
      </c>
    </row>
    <row r="19" spans="1:19" x14ac:dyDescent="0.3">
      <c r="A19" s="61" t="s">
        <v>12</v>
      </c>
      <c r="B19" s="62">
        <v>2008</v>
      </c>
      <c r="C19" s="62">
        <v>40.720000000000006</v>
      </c>
      <c r="D19" s="62">
        <v>46.93</v>
      </c>
      <c r="E19" s="62">
        <v>27.602</v>
      </c>
      <c r="F19" s="62">
        <v>-33.812000000000005</v>
      </c>
      <c r="G19" s="62">
        <v>74.531999999999996</v>
      </c>
      <c r="H19" s="62">
        <v>-2.604000000000001</v>
      </c>
      <c r="I19" s="63">
        <v>43.324000000000005</v>
      </c>
      <c r="K19" s="61" t="s">
        <v>21</v>
      </c>
      <c r="L19" s="62">
        <v>2013</v>
      </c>
      <c r="M19" s="62">
        <v>64.037999999999997</v>
      </c>
      <c r="N19" s="62">
        <v>74.506</v>
      </c>
      <c r="O19" s="62">
        <v>22.305999999999997</v>
      </c>
      <c r="P19" s="62">
        <v>-32.774000000000001</v>
      </c>
      <c r="Q19" s="62">
        <v>96.811999999999998</v>
      </c>
      <c r="R19" s="62">
        <v>22.591999999999992</v>
      </c>
      <c r="S19" s="63">
        <v>41.445999999999998</v>
      </c>
    </row>
    <row r="20" spans="1:19" x14ac:dyDescent="0.3">
      <c r="A20" s="61" t="s">
        <v>26</v>
      </c>
      <c r="B20" s="62">
        <v>2008</v>
      </c>
      <c r="C20" s="62">
        <v>6.6920000000000064</v>
      </c>
      <c r="D20" s="62">
        <v>59.734000000000009</v>
      </c>
      <c r="E20" s="62">
        <v>18.826000000000004</v>
      </c>
      <c r="F20" s="62">
        <v>-71.867999999999995</v>
      </c>
      <c r="G20" s="62">
        <v>78.560000000000016</v>
      </c>
      <c r="H20" s="62">
        <v>-41.224000000000004</v>
      </c>
      <c r="I20" s="63">
        <v>47.916000000000011</v>
      </c>
      <c r="K20" s="61" t="s">
        <v>5</v>
      </c>
      <c r="L20" s="62">
        <v>2013</v>
      </c>
      <c r="M20" s="62">
        <v>82.91</v>
      </c>
      <c r="N20" s="62">
        <v>57.58</v>
      </c>
      <c r="O20" s="62">
        <v>17.136000000000003</v>
      </c>
      <c r="P20" s="62">
        <v>8.1939999999999991</v>
      </c>
      <c r="Q20" s="62">
        <v>74.716000000000008</v>
      </c>
      <c r="R20" s="62">
        <v>5.7879999999999967</v>
      </c>
      <c r="S20" s="63">
        <v>77.121999999999986</v>
      </c>
    </row>
    <row r="21" spans="1:19" x14ac:dyDescent="0.3">
      <c r="A21" s="61" t="s">
        <v>4</v>
      </c>
      <c r="B21" s="62">
        <v>2008</v>
      </c>
      <c r="C21" s="62">
        <v>16.286000000000005</v>
      </c>
      <c r="D21" s="62">
        <v>27.077999999999999</v>
      </c>
      <c r="E21" s="62">
        <v>51.586000000000006</v>
      </c>
      <c r="F21" s="62">
        <v>-62.378</v>
      </c>
      <c r="G21" s="62">
        <v>78.664000000000001</v>
      </c>
      <c r="H21" s="62">
        <v>-28.637999999999998</v>
      </c>
      <c r="I21" s="63">
        <v>44.923999999999999</v>
      </c>
      <c r="K21" s="61" t="s">
        <v>12</v>
      </c>
      <c r="L21" s="62">
        <v>2013</v>
      </c>
      <c r="M21" s="62">
        <v>82.518000000000001</v>
      </c>
      <c r="N21" s="62">
        <v>46.92</v>
      </c>
      <c r="O21" s="62">
        <v>36.57</v>
      </c>
      <c r="P21" s="62">
        <v>-0.97200000000000308</v>
      </c>
      <c r="Q21" s="62">
        <v>83.490000000000009</v>
      </c>
      <c r="R21" s="62">
        <v>21.183999999999994</v>
      </c>
      <c r="S21" s="63">
        <v>61.334000000000003</v>
      </c>
    </row>
    <row r="22" spans="1:19" x14ac:dyDescent="0.3">
      <c r="A22" s="61" t="s">
        <v>52</v>
      </c>
      <c r="B22" s="62">
        <v>2008</v>
      </c>
      <c r="C22" s="62">
        <v>13.004000000000005</v>
      </c>
      <c r="D22" s="62">
        <v>48.29</v>
      </c>
      <c r="E22" s="62">
        <v>7.9899999999999984</v>
      </c>
      <c r="F22" s="62">
        <v>-43.275999999999996</v>
      </c>
      <c r="G22" s="62">
        <v>56.28</v>
      </c>
      <c r="H22" s="62">
        <v>-39.862000000000002</v>
      </c>
      <c r="I22" s="63">
        <v>52.866000000000007</v>
      </c>
      <c r="K22" s="61" t="s">
        <v>26</v>
      </c>
      <c r="L22" s="62">
        <v>2013</v>
      </c>
      <c r="M22" s="62">
        <v>54.231999999999999</v>
      </c>
      <c r="N22" s="62">
        <v>68.645999999999987</v>
      </c>
      <c r="O22" s="62">
        <v>35.072000000000003</v>
      </c>
      <c r="P22" s="62">
        <v>-49.486000000000004</v>
      </c>
      <c r="Q22" s="62">
        <v>103.71799999999999</v>
      </c>
      <c r="R22" s="62">
        <v>8.6059999999999945</v>
      </c>
      <c r="S22" s="63">
        <v>45.626000000000005</v>
      </c>
    </row>
    <row r="23" spans="1:19" x14ac:dyDescent="0.3">
      <c r="A23" s="61" t="s">
        <v>78</v>
      </c>
      <c r="B23" s="62">
        <v>2008</v>
      </c>
      <c r="C23" s="62">
        <v>19.384000000000004</v>
      </c>
      <c r="D23" s="62">
        <v>27.348000000000003</v>
      </c>
      <c r="E23" s="62">
        <v>43.34</v>
      </c>
      <c r="F23" s="62">
        <v>-51.304000000000002</v>
      </c>
      <c r="G23" s="62">
        <v>70.688000000000002</v>
      </c>
      <c r="H23" s="62">
        <v>-58.525999999999996</v>
      </c>
      <c r="I23" s="63">
        <v>77.91</v>
      </c>
      <c r="K23" s="61" t="s">
        <v>4</v>
      </c>
      <c r="L23" s="62">
        <v>2013</v>
      </c>
      <c r="M23" s="62">
        <v>55.663999999999987</v>
      </c>
      <c r="N23" s="62">
        <v>79.923999999999992</v>
      </c>
      <c r="O23" s="62">
        <v>26.501999999999999</v>
      </c>
      <c r="P23" s="62">
        <v>-50.762</v>
      </c>
      <c r="Q23" s="62">
        <v>106.42599999999999</v>
      </c>
      <c r="R23" s="62">
        <v>-11.87000000000001</v>
      </c>
      <c r="S23" s="63">
        <v>67.533999999999992</v>
      </c>
    </row>
    <row r="24" spans="1:19" x14ac:dyDescent="0.3">
      <c r="A24" s="61" t="s">
        <v>34</v>
      </c>
      <c r="B24" s="62">
        <v>2008</v>
      </c>
      <c r="C24" s="62">
        <v>40.08</v>
      </c>
      <c r="D24" s="62">
        <v>50.492000000000004</v>
      </c>
      <c r="E24" s="62">
        <v>27.81</v>
      </c>
      <c r="F24" s="62">
        <v>-38.222000000000001</v>
      </c>
      <c r="G24" s="62">
        <v>78.302000000000007</v>
      </c>
      <c r="H24" s="62">
        <v>-14.324000000000005</v>
      </c>
      <c r="I24" s="63">
        <v>54.404000000000003</v>
      </c>
      <c r="K24" s="61" t="s">
        <v>52</v>
      </c>
      <c r="L24" s="62">
        <v>2013</v>
      </c>
      <c r="M24" s="62">
        <v>77.355999999999995</v>
      </c>
      <c r="N24" s="62">
        <v>81.626000000000005</v>
      </c>
      <c r="O24" s="62">
        <v>14.946000000000002</v>
      </c>
      <c r="P24" s="62">
        <v>-19.216000000000001</v>
      </c>
      <c r="Q24" s="62">
        <v>96.572000000000003</v>
      </c>
      <c r="R24" s="62">
        <v>1.8799999999999946</v>
      </c>
      <c r="S24" s="63">
        <v>75.475999999999999</v>
      </c>
    </row>
    <row r="25" spans="1:19" x14ac:dyDescent="0.3">
      <c r="A25" s="61" t="s">
        <v>14</v>
      </c>
      <c r="B25" s="62">
        <v>2008</v>
      </c>
      <c r="C25" s="62">
        <v>32.706000000000003</v>
      </c>
      <c r="D25" s="62">
        <v>51.448000000000008</v>
      </c>
      <c r="E25" s="62">
        <v>9.581999999999999</v>
      </c>
      <c r="F25" s="62">
        <v>-28.324000000000002</v>
      </c>
      <c r="G25" s="62">
        <v>61.030000000000008</v>
      </c>
      <c r="H25" s="62">
        <v>11.017999999999997</v>
      </c>
      <c r="I25" s="63">
        <v>21.687999999999999</v>
      </c>
      <c r="K25" s="61" t="s">
        <v>11</v>
      </c>
      <c r="L25" s="62">
        <v>2013</v>
      </c>
      <c r="M25" s="62">
        <v>52.525999999999996</v>
      </c>
      <c r="N25" s="62">
        <v>45.771999999999998</v>
      </c>
      <c r="O25" s="62">
        <v>22.73</v>
      </c>
      <c r="P25" s="62">
        <v>-15.976000000000001</v>
      </c>
      <c r="Q25" s="62">
        <v>68.501999999999995</v>
      </c>
      <c r="R25" s="62">
        <v>20.199999999999996</v>
      </c>
      <c r="S25" s="63">
        <v>32.326000000000001</v>
      </c>
    </row>
    <row r="26" spans="1:19" x14ac:dyDescent="0.3">
      <c r="A26" s="61" t="s">
        <v>64</v>
      </c>
      <c r="B26" s="62">
        <v>2008</v>
      </c>
      <c r="C26" s="62">
        <v>49.290000000000006</v>
      </c>
      <c r="D26" s="62">
        <v>52.631999999999998</v>
      </c>
      <c r="E26" s="62">
        <v>5.6219999999999999</v>
      </c>
      <c r="F26" s="62">
        <v>-8.9639999999999969</v>
      </c>
      <c r="G26" s="62">
        <v>58.253999999999998</v>
      </c>
      <c r="H26" s="62">
        <v>39.655999999999999</v>
      </c>
      <c r="I26" s="63">
        <v>9.6340000000000039</v>
      </c>
      <c r="K26" s="61" t="s">
        <v>78</v>
      </c>
      <c r="L26" s="62">
        <v>2013</v>
      </c>
      <c r="M26" s="62">
        <v>55.547999999999995</v>
      </c>
      <c r="N26" s="62">
        <v>90.003999999999991</v>
      </c>
      <c r="O26" s="62">
        <v>17.483999999999998</v>
      </c>
      <c r="P26" s="62">
        <v>-51.94</v>
      </c>
      <c r="Q26" s="62">
        <v>107.48799999999999</v>
      </c>
      <c r="R26" s="62">
        <v>-12.516000000000002</v>
      </c>
      <c r="S26" s="63">
        <v>68.063999999999993</v>
      </c>
    </row>
    <row r="27" spans="1:19" x14ac:dyDescent="0.3">
      <c r="A27" s="61" t="s">
        <v>43</v>
      </c>
      <c r="B27" s="62">
        <v>2009</v>
      </c>
      <c r="C27" s="62">
        <v>51.89</v>
      </c>
      <c r="D27" s="62">
        <v>50.146000000000001</v>
      </c>
      <c r="E27" s="62">
        <v>29.911999999999999</v>
      </c>
      <c r="F27" s="62">
        <v>-28.167999999999999</v>
      </c>
      <c r="G27" s="62">
        <v>80.057999999999993</v>
      </c>
      <c r="H27" s="62">
        <v>2.2539999999999942</v>
      </c>
      <c r="I27" s="63">
        <v>49.636000000000003</v>
      </c>
      <c r="K27" s="61" t="s">
        <v>34</v>
      </c>
      <c r="L27" s="62">
        <v>2013</v>
      </c>
      <c r="M27" s="62">
        <v>65.412000000000006</v>
      </c>
      <c r="N27" s="62">
        <v>49.503999999999991</v>
      </c>
      <c r="O27" s="62">
        <v>12.914</v>
      </c>
      <c r="P27" s="62">
        <v>2.9939999999999998</v>
      </c>
      <c r="Q27" s="62">
        <v>62.417999999999992</v>
      </c>
      <c r="R27" s="62">
        <v>10.079999999999998</v>
      </c>
      <c r="S27" s="63">
        <v>55.332000000000008</v>
      </c>
    </row>
    <row r="28" spans="1:19" x14ac:dyDescent="0.3">
      <c r="A28" s="61" t="s">
        <v>37</v>
      </c>
      <c r="B28" s="62">
        <v>2009</v>
      </c>
      <c r="C28" s="62">
        <v>72.096000000000004</v>
      </c>
      <c r="D28" s="62">
        <v>63.564</v>
      </c>
      <c r="E28" s="62">
        <v>45.863999999999997</v>
      </c>
      <c r="F28" s="62">
        <v>-37.332000000000001</v>
      </c>
      <c r="G28" s="62">
        <v>109.428</v>
      </c>
      <c r="H28" s="62">
        <v>-8.9400000000000048</v>
      </c>
      <c r="I28" s="63">
        <v>81.036000000000001</v>
      </c>
      <c r="K28" s="61" t="s">
        <v>14</v>
      </c>
      <c r="L28" s="62">
        <v>2013</v>
      </c>
      <c r="M28" s="62">
        <v>78.126000000000005</v>
      </c>
      <c r="N28" s="62">
        <v>58.667999999999999</v>
      </c>
      <c r="O28" s="62">
        <v>42.707999999999998</v>
      </c>
      <c r="P28" s="62">
        <v>-23.250000000000004</v>
      </c>
      <c r="Q28" s="62">
        <v>101.376</v>
      </c>
      <c r="R28" s="62">
        <v>14.435999999999988</v>
      </c>
      <c r="S28" s="63">
        <v>63.69</v>
      </c>
    </row>
    <row r="29" spans="1:19" x14ac:dyDescent="0.3">
      <c r="A29" s="61" t="s">
        <v>21</v>
      </c>
      <c r="B29" s="62">
        <v>2009</v>
      </c>
      <c r="C29" s="62">
        <v>50.724000000000004</v>
      </c>
      <c r="D29" s="62">
        <v>64.86</v>
      </c>
      <c r="E29" s="62">
        <v>27.375999999999998</v>
      </c>
      <c r="F29" s="62">
        <v>-41.512</v>
      </c>
      <c r="G29" s="62">
        <v>92.23599999999999</v>
      </c>
      <c r="H29" s="62">
        <v>-3.4420000000000073</v>
      </c>
      <c r="I29" s="63">
        <v>54.165999999999997</v>
      </c>
      <c r="K29" s="61" t="s">
        <v>51</v>
      </c>
      <c r="L29" s="62">
        <v>2013</v>
      </c>
      <c r="M29" s="62">
        <v>36.173999999999992</v>
      </c>
      <c r="N29" s="62">
        <v>77.126000000000005</v>
      </c>
      <c r="O29" s="62">
        <v>19.715999999999998</v>
      </c>
      <c r="P29" s="62">
        <v>-60.668000000000006</v>
      </c>
      <c r="Q29" s="62">
        <v>96.841999999999999</v>
      </c>
      <c r="R29" s="62">
        <v>-8.1340000000000039</v>
      </c>
      <c r="S29" s="63">
        <v>44.308000000000007</v>
      </c>
    </row>
    <row r="30" spans="1:19" x14ac:dyDescent="0.3">
      <c r="A30" s="61" t="s">
        <v>5</v>
      </c>
      <c r="B30" s="62">
        <v>2009</v>
      </c>
      <c r="C30" s="62">
        <v>35.36</v>
      </c>
      <c r="D30" s="62">
        <v>29.195999999999998</v>
      </c>
      <c r="E30" s="62">
        <v>35.893999999999998</v>
      </c>
      <c r="F30" s="62">
        <v>-29.730000000000004</v>
      </c>
      <c r="G30" s="62">
        <v>65.09</v>
      </c>
      <c r="H30" s="62">
        <v>-13.468000000000004</v>
      </c>
      <c r="I30" s="63">
        <v>48.828000000000003</v>
      </c>
      <c r="K30" s="61" t="s">
        <v>64</v>
      </c>
      <c r="L30" s="62">
        <v>2013</v>
      </c>
      <c r="M30" s="62">
        <v>20.26799999999999</v>
      </c>
      <c r="N30" s="62">
        <v>65.111999999999995</v>
      </c>
      <c r="O30" s="62">
        <v>23.87</v>
      </c>
      <c r="P30" s="62">
        <v>-68.714000000000013</v>
      </c>
      <c r="Q30" s="62">
        <v>88.981999999999999</v>
      </c>
      <c r="R30" s="62">
        <v>-13.944000000000003</v>
      </c>
      <c r="S30" s="63">
        <v>34.212000000000003</v>
      </c>
    </row>
    <row r="31" spans="1:19" x14ac:dyDescent="0.3">
      <c r="A31" s="61" t="s">
        <v>12</v>
      </c>
      <c r="B31" s="62">
        <v>2009</v>
      </c>
      <c r="C31" s="62">
        <v>69.25</v>
      </c>
      <c r="D31" s="62">
        <v>47.503999999999998</v>
      </c>
      <c r="E31" s="62">
        <v>36.585999999999999</v>
      </c>
      <c r="F31" s="62">
        <v>-14.840000000000002</v>
      </c>
      <c r="G31" s="62">
        <v>84.09</v>
      </c>
      <c r="H31" s="62">
        <v>4.9619999999999962</v>
      </c>
      <c r="I31" s="63">
        <v>64.288000000000011</v>
      </c>
      <c r="K31" s="61" t="s">
        <v>43</v>
      </c>
      <c r="L31" s="62">
        <v>2014</v>
      </c>
      <c r="M31" s="62">
        <v>96.216000000000022</v>
      </c>
      <c r="N31" s="62">
        <v>115.048</v>
      </c>
      <c r="O31" s="62">
        <v>25.956</v>
      </c>
      <c r="P31" s="62">
        <v>-44.788000000000004</v>
      </c>
      <c r="Q31" s="62">
        <v>141.00399999999999</v>
      </c>
      <c r="R31" s="62">
        <v>6.8079999999999998</v>
      </c>
      <c r="S31" s="63">
        <v>89.408000000000015</v>
      </c>
    </row>
    <row r="32" spans="1:19" x14ac:dyDescent="0.3">
      <c r="A32" s="61" t="s">
        <v>26</v>
      </c>
      <c r="B32" s="62">
        <v>2009</v>
      </c>
      <c r="C32" s="62">
        <v>36.102000000000004</v>
      </c>
      <c r="D32" s="62">
        <v>50.787999999999997</v>
      </c>
      <c r="E32" s="62">
        <v>38.880000000000003</v>
      </c>
      <c r="F32" s="62">
        <v>-53.566000000000003</v>
      </c>
      <c r="G32" s="62">
        <v>89.668000000000006</v>
      </c>
      <c r="H32" s="62">
        <v>23.138000000000005</v>
      </c>
      <c r="I32" s="63">
        <v>12.964000000000002</v>
      </c>
      <c r="K32" s="61" t="s">
        <v>37</v>
      </c>
      <c r="L32" s="62">
        <v>2014</v>
      </c>
      <c r="M32" s="62">
        <v>115.72800000000001</v>
      </c>
      <c r="N32" s="62">
        <v>118.01599999999999</v>
      </c>
      <c r="O32" s="62">
        <v>35.024000000000001</v>
      </c>
      <c r="P32" s="62">
        <v>-37.311999999999998</v>
      </c>
      <c r="Q32" s="62">
        <v>153.04</v>
      </c>
      <c r="R32" s="62">
        <v>47.664000000000001</v>
      </c>
      <c r="S32" s="63">
        <v>68.064000000000007</v>
      </c>
    </row>
    <row r="33" spans="1:19" x14ac:dyDescent="0.3">
      <c r="A33" s="61" t="s">
        <v>4</v>
      </c>
      <c r="B33" s="62">
        <v>2009</v>
      </c>
      <c r="C33" s="62">
        <v>49.927999999999997</v>
      </c>
      <c r="D33" s="62">
        <v>59.923999999999992</v>
      </c>
      <c r="E33" s="62">
        <v>21.698</v>
      </c>
      <c r="F33" s="62">
        <v>-31.694000000000003</v>
      </c>
      <c r="G33" s="62">
        <v>81.621999999999986</v>
      </c>
      <c r="H33" s="62">
        <v>-0.74000000000000554</v>
      </c>
      <c r="I33" s="63">
        <v>50.667999999999999</v>
      </c>
      <c r="K33" s="61" t="s">
        <v>21</v>
      </c>
      <c r="L33" s="62">
        <v>2014</v>
      </c>
      <c r="M33" s="62">
        <v>127.33199999999999</v>
      </c>
      <c r="N33" s="62">
        <v>120.24600000000001</v>
      </c>
      <c r="O33" s="62">
        <v>31.382000000000005</v>
      </c>
      <c r="P33" s="62">
        <v>-24.295999999999999</v>
      </c>
      <c r="Q33" s="62">
        <v>151.62800000000001</v>
      </c>
      <c r="R33" s="62">
        <v>17.516000000000002</v>
      </c>
      <c r="S33" s="63">
        <v>109.81600000000002</v>
      </c>
    </row>
    <row r="34" spans="1:19" x14ac:dyDescent="0.3">
      <c r="A34" s="61" t="s">
        <v>52</v>
      </c>
      <c r="B34" s="62">
        <v>2009</v>
      </c>
      <c r="C34" s="62">
        <v>63.895999999999994</v>
      </c>
      <c r="D34" s="62">
        <v>65.971999999999994</v>
      </c>
      <c r="E34" s="62">
        <v>18.161999999999999</v>
      </c>
      <c r="F34" s="62">
        <v>-20.238000000000003</v>
      </c>
      <c r="G34" s="62">
        <v>84.133999999999986</v>
      </c>
      <c r="H34" s="62">
        <v>46.501999999999995</v>
      </c>
      <c r="I34" s="63">
        <v>17.393999999999998</v>
      </c>
      <c r="K34" s="61" t="s">
        <v>5</v>
      </c>
      <c r="L34" s="62">
        <v>2014</v>
      </c>
      <c r="M34" s="62">
        <v>51.653999999999989</v>
      </c>
      <c r="N34" s="62">
        <v>49.818000000000005</v>
      </c>
      <c r="O34" s="62">
        <v>45.508000000000003</v>
      </c>
      <c r="P34" s="62">
        <v>-43.672000000000004</v>
      </c>
      <c r="Q34" s="62">
        <v>95.326000000000008</v>
      </c>
      <c r="R34" s="62">
        <v>-21.628000000000007</v>
      </c>
      <c r="S34" s="63">
        <v>73.281999999999996</v>
      </c>
    </row>
    <row r="35" spans="1:19" x14ac:dyDescent="0.3">
      <c r="A35" s="61" t="s">
        <v>78</v>
      </c>
      <c r="B35" s="62">
        <v>2009</v>
      </c>
      <c r="C35" s="62">
        <v>11.991999999999997</v>
      </c>
      <c r="D35" s="62">
        <v>66.239999999999995</v>
      </c>
      <c r="E35" s="62">
        <v>19.125999999999998</v>
      </c>
      <c r="F35" s="62">
        <v>-73.373999999999995</v>
      </c>
      <c r="G35" s="62">
        <v>85.365999999999985</v>
      </c>
      <c r="H35" s="62">
        <v>-4.378000000000009</v>
      </c>
      <c r="I35" s="63">
        <v>16.370000000000005</v>
      </c>
      <c r="K35" s="61" t="s">
        <v>12</v>
      </c>
      <c r="L35" s="62">
        <v>2014</v>
      </c>
      <c r="M35" s="62">
        <v>64.274000000000001</v>
      </c>
      <c r="N35" s="62">
        <v>36.442000000000007</v>
      </c>
      <c r="O35" s="62">
        <v>46.67</v>
      </c>
      <c r="P35" s="62">
        <v>-18.838000000000005</v>
      </c>
      <c r="Q35" s="62">
        <v>83.112000000000009</v>
      </c>
      <c r="R35" s="62">
        <v>16.043999999999993</v>
      </c>
      <c r="S35" s="63">
        <v>48.230000000000011</v>
      </c>
    </row>
    <row r="36" spans="1:19" x14ac:dyDescent="0.3">
      <c r="A36" s="61" t="s">
        <v>34</v>
      </c>
      <c r="B36" s="62">
        <v>2009</v>
      </c>
      <c r="C36" s="62">
        <v>49.81</v>
      </c>
      <c r="D36" s="62">
        <v>40.911999999999999</v>
      </c>
      <c r="E36" s="62">
        <v>44.635999999999996</v>
      </c>
      <c r="F36" s="62">
        <v>-35.738</v>
      </c>
      <c r="G36" s="62">
        <v>85.548000000000002</v>
      </c>
      <c r="H36" s="62">
        <v>-8.3840000000000003</v>
      </c>
      <c r="I36" s="63">
        <v>58.194000000000003</v>
      </c>
      <c r="K36" s="61" t="s">
        <v>26</v>
      </c>
      <c r="L36" s="62">
        <v>2014</v>
      </c>
      <c r="M36" s="62">
        <v>55.895999999999994</v>
      </c>
      <c r="N36" s="62">
        <v>58.244</v>
      </c>
      <c r="O36" s="62">
        <v>34.222000000000001</v>
      </c>
      <c r="P36" s="62">
        <v>-36.57</v>
      </c>
      <c r="Q36" s="62">
        <v>92.466000000000008</v>
      </c>
      <c r="R36" s="62">
        <v>-16.396000000000001</v>
      </c>
      <c r="S36" s="63">
        <v>72.292000000000002</v>
      </c>
    </row>
    <row r="37" spans="1:19" x14ac:dyDescent="0.3">
      <c r="A37" s="61" t="s">
        <v>14</v>
      </c>
      <c r="B37" s="62">
        <v>2009</v>
      </c>
      <c r="C37" s="62">
        <v>53.765999999999998</v>
      </c>
      <c r="D37" s="62">
        <v>39.397999999999996</v>
      </c>
      <c r="E37" s="62">
        <v>40.46</v>
      </c>
      <c r="F37" s="62">
        <v>-26.091999999999999</v>
      </c>
      <c r="G37" s="62">
        <v>79.858000000000004</v>
      </c>
      <c r="H37" s="62">
        <v>-8.1380000000000017</v>
      </c>
      <c r="I37" s="63">
        <v>61.903999999999996</v>
      </c>
      <c r="K37" s="61" t="s">
        <v>4</v>
      </c>
      <c r="L37" s="62">
        <v>2014</v>
      </c>
      <c r="M37" s="62">
        <v>89.022000000000006</v>
      </c>
      <c r="N37" s="62">
        <v>125.48</v>
      </c>
      <c r="O37" s="62">
        <v>13.706</v>
      </c>
      <c r="P37" s="62">
        <v>-50.164000000000001</v>
      </c>
      <c r="Q37" s="62">
        <v>139.18600000000001</v>
      </c>
      <c r="R37" s="62">
        <v>3.399999999999995</v>
      </c>
      <c r="S37" s="63">
        <v>85.622</v>
      </c>
    </row>
    <row r="38" spans="1:19" x14ac:dyDescent="0.3">
      <c r="A38" s="61" t="s">
        <v>64</v>
      </c>
      <c r="B38" s="62">
        <v>2009</v>
      </c>
      <c r="C38" s="62">
        <v>39.693999999999996</v>
      </c>
      <c r="D38" s="62">
        <v>66.625999999999991</v>
      </c>
      <c r="E38" s="62">
        <v>28.837999999999997</v>
      </c>
      <c r="F38" s="62">
        <v>-55.77</v>
      </c>
      <c r="G38" s="62">
        <v>95.463999999999984</v>
      </c>
      <c r="H38" s="62">
        <v>-1.0620000000000043</v>
      </c>
      <c r="I38" s="63">
        <v>40.756</v>
      </c>
      <c r="K38" s="61" t="s">
        <v>52</v>
      </c>
      <c r="L38" s="62">
        <v>2014</v>
      </c>
      <c r="M38" s="62">
        <v>66.624000000000009</v>
      </c>
      <c r="N38" s="62">
        <v>125.542</v>
      </c>
      <c r="O38" s="62">
        <v>-9.9640000000000004</v>
      </c>
      <c r="P38" s="62">
        <v>-48.954000000000001</v>
      </c>
      <c r="Q38" s="62">
        <v>115.578</v>
      </c>
      <c r="R38" s="62">
        <v>-4.202</v>
      </c>
      <c r="S38" s="63">
        <v>70.826000000000008</v>
      </c>
    </row>
    <row r="39" spans="1:19" x14ac:dyDescent="0.3">
      <c r="A39" s="61" t="s">
        <v>43</v>
      </c>
      <c r="B39" s="62">
        <v>2010</v>
      </c>
      <c r="C39" s="62">
        <v>66.23</v>
      </c>
      <c r="D39" s="62">
        <v>71.385999999999996</v>
      </c>
      <c r="E39" s="62">
        <v>32.566000000000003</v>
      </c>
      <c r="F39" s="62">
        <v>-37.722000000000001</v>
      </c>
      <c r="G39" s="62">
        <v>103.952</v>
      </c>
      <c r="H39" s="62">
        <v>18.207999999999991</v>
      </c>
      <c r="I39" s="63">
        <v>48.022000000000006</v>
      </c>
      <c r="K39" s="61" t="s">
        <v>11</v>
      </c>
      <c r="L39" s="62">
        <v>2014</v>
      </c>
      <c r="M39" s="62">
        <v>42.496000000000002</v>
      </c>
      <c r="N39" s="62">
        <v>46.822000000000003</v>
      </c>
      <c r="O39" s="62">
        <v>32.738</v>
      </c>
      <c r="P39" s="62">
        <v>-37.064</v>
      </c>
      <c r="Q39" s="62">
        <v>79.56</v>
      </c>
      <c r="R39" s="62">
        <v>-3.9680000000000071</v>
      </c>
      <c r="S39" s="63">
        <v>46.463999999999999</v>
      </c>
    </row>
    <row r="40" spans="1:19" x14ac:dyDescent="0.3">
      <c r="A40" s="61" t="s">
        <v>37</v>
      </c>
      <c r="B40" s="62">
        <v>2010</v>
      </c>
      <c r="C40" s="62">
        <v>42.573999999999991</v>
      </c>
      <c r="D40" s="62">
        <v>74.251999999999995</v>
      </c>
      <c r="E40" s="62">
        <v>21.518000000000001</v>
      </c>
      <c r="F40" s="62">
        <v>-53.195999999999998</v>
      </c>
      <c r="G40" s="62">
        <v>95.77</v>
      </c>
      <c r="H40" s="62">
        <v>-36.942</v>
      </c>
      <c r="I40" s="63">
        <v>79.515999999999991</v>
      </c>
      <c r="K40" s="61" t="s">
        <v>78</v>
      </c>
      <c r="L40" s="62">
        <v>2014</v>
      </c>
      <c r="M40" s="62">
        <v>110.39000000000001</v>
      </c>
      <c r="N40" s="62">
        <v>118.51800000000001</v>
      </c>
      <c r="O40" s="62">
        <v>3.1019999999999985</v>
      </c>
      <c r="P40" s="62">
        <v>-11.23</v>
      </c>
      <c r="Q40" s="62">
        <v>121.62000000000002</v>
      </c>
      <c r="R40" s="62">
        <v>52.236000000000004</v>
      </c>
      <c r="S40" s="63">
        <v>58.154000000000003</v>
      </c>
    </row>
    <row r="41" spans="1:19" x14ac:dyDescent="0.3">
      <c r="A41" s="61" t="s">
        <v>21</v>
      </c>
      <c r="B41" s="62">
        <v>2010</v>
      </c>
      <c r="C41" s="62">
        <v>54.66</v>
      </c>
      <c r="D41" s="62">
        <v>70.554000000000002</v>
      </c>
      <c r="E41" s="62">
        <v>28.401999999999997</v>
      </c>
      <c r="F41" s="62">
        <v>-44.296000000000006</v>
      </c>
      <c r="G41" s="62">
        <v>98.956000000000003</v>
      </c>
      <c r="H41" s="62">
        <v>15.86399999999999</v>
      </c>
      <c r="I41" s="63">
        <v>38.796000000000006</v>
      </c>
      <c r="K41" s="61" t="s">
        <v>34</v>
      </c>
      <c r="L41" s="62">
        <v>2014</v>
      </c>
      <c r="M41" s="62">
        <v>65.951999999999998</v>
      </c>
      <c r="N41" s="62">
        <v>50.451999999999991</v>
      </c>
      <c r="O41" s="62">
        <v>34.792000000000002</v>
      </c>
      <c r="P41" s="62">
        <v>-19.291999999999994</v>
      </c>
      <c r="Q41" s="62">
        <v>85.244</v>
      </c>
      <c r="R41" s="62">
        <v>20.866</v>
      </c>
      <c r="S41" s="63">
        <v>45.085999999999999</v>
      </c>
    </row>
    <row r="42" spans="1:19" x14ac:dyDescent="0.3">
      <c r="A42" s="61" t="s">
        <v>5</v>
      </c>
      <c r="B42" s="62">
        <v>2010</v>
      </c>
      <c r="C42" s="62">
        <v>48.815999999999995</v>
      </c>
      <c r="D42" s="62">
        <v>22.069999999999997</v>
      </c>
      <c r="E42" s="62">
        <v>48.244</v>
      </c>
      <c r="F42" s="62">
        <v>-21.497999999999994</v>
      </c>
      <c r="G42" s="62">
        <v>70.313999999999993</v>
      </c>
      <c r="H42" s="62">
        <v>4.3099999999999987</v>
      </c>
      <c r="I42" s="63">
        <v>44.506</v>
      </c>
      <c r="K42" s="61" t="s">
        <v>14</v>
      </c>
      <c r="L42" s="62">
        <v>2014</v>
      </c>
      <c r="M42" s="62">
        <v>88.885999999999996</v>
      </c>
      <c r="N42" s="62">
        <v>46.617999999999995</v>
      </c>
      <c r="O42" s="62">
        <v>50.981999999999999</v>
      </c>
      <c r="P42" s="62">
        <v>-8.7140000000000022</v>
      </c>
      <c r="Q42" s="62">
        <v>97.6</v>
      </c>
      <c r="R42" s="62">
        <v>23.659999999999997</v>
      </c>
      <c r="S42" s="63">
        <v>65.226000000000013</v>
      </c>
    </row>
    <row r="43" spans="1:19" x14ac:dyDescent="0.3">
      <c r="A43" s="61" t="s">
        <v>12</v>
      </c>
      <c r="B43" s="62">
        <v>2010</v>
      </c>
      <c r="C43" s="62">
        <v>28.631999999999998</v>
      </c>
      <c r="D43" s="62">
        <v>24.53</v>
      </c>
      <c r="E43" s="62">
        <v>55.075999999999993</v>
      </c>
      <c r="F43" s="62">
        <v>-50.973999999999997</v>
      </c>
      <c r="G43" s="62">
        <v>79.605999999999995</v>
      </c>
      <c r="H43" s="62">
        <v>-40.292000000000002</v>
      </c>
      <c r="I43" s="63">
        <v>68.924000000000007</v>
      </c>
      <c r="K43" s="61" t="s">
        <v>51</v>
      </c>
      <c r="L43" s="62">
        <v>2014</v>
      </c>
      <c r="M43" s="62">
        <v>93.536000000000001</v>
      </c>
      <c r="N43" s="62">
        <v>134.11199999999999</v>
      </c>
      <c r="O43" s="62">
        <v>20.594000000000001</v>
      </c>
      <c r="P43" s="62">
        <v>-61.17</v>
      </c>
      <c r="Q43" s="62">
        <v>154.70599999999999</v>
      </c>
      <c r="R43" s="62">
        <v>7.4799999999999951</v>
      </c>
      <c r="S43" s="63">
        <v>86.056000000000012</v>
      </c>
    </row>
    <row r="44" spans="1:19" ht="15" thickBot="1" x14ac:dyDescent="0.35">
      <c r="A44" s="61" t="s">
        <v>26</v>
      </c>
      <c r="B44" s="62">
        <v>2010</v>
      </c>
      <c r="C44" s="62">
        <v>4.1219999999999963</v>
      </c>
      <c r="D44" s="62">
        <v>30.627999999999993</v>
      </c>
      <c r="E44" s="62">
        <v>36.033999999999999</v>
      </c>
      <c r="F44" s="62">
        <v>-62.540000000000006</v>
      </c>
      <c r="G44" s="62">
        <v>66.661999999999992</v>
      </c>
      <c r="H44" s="62">
        <v>-25.876000000000012</v>
      </c>
      <c r="I44" s="63">
        <v>29.998000000000001</v>
      </c>
      <c r="K44" s="64" t="s">
        <v>64</v>
      </c>
      <c r="L44" s="65">
        <v>2014</v>
      </c>
      <c r="M44" s="65">
        <v>49.587999999999994</v>
      </c>
      <c r="N44" s="65">
        <v>71.004000000000005</v>
      </c>
      <c r="O44" s="65">
        <v>40.488</v>
      </c>
      <c r="P44" s="65">
        <v>-61.904000000000011</v>
      </c>
      <c r="Q44" s="65">
        <v>111.492</v>
      </c>
      <c r="R44" s="65">
        <v>-8.6060000000000052</v>
      </c>
      <c r="S44" s="66">
        <v>58.19400000000001</v>
      </c>
    </row>
    <row r="45" spans="1:19" ht="15" thickTop="1" x14ac:dyDescent="0.3">
      <c r="A45" s="61" t="s">
        <v>4</v>
      </c>
      <c r="B45" s="62">
        <v>2010</v>
      </c>
      <c r="C45" s="62">
        <v>47.607999999999997</v>
      </c>
      <c r="D45" s="62">
        <v>79.88</v>
      </c>
      <c r="E45" s="62">
        <v>4.0680000000000014</v>
      </c>
      <c r="F45" s="62">
        <v>-36.340000000000003</v>
      </c>
      <c r="G45" s="62">
        <v>83.947999999999993</v>
      </c>
      <c r="H45" s="62">
        <v>-4.0720000000000054</v>
      </c>
      <c r="I45" s="63">
        <v>51.680000000000007</v>
      </c>
    </row>
    <row r="46" spans="1:19" x14ac:dyDescent="0.3">
      <c r="A46" s="61" t="s">
        <v>52</v>
      </c>
      <c r="B46" s="62">
        <v>2010</v>
      </c>
      <c r="C46" s="62">
        <v>44.847999999999999</v>
      </c>
      <c r="D46" s="62">
        <v>83.69</v>
      </c>
      <c r="E46" s="62">
        <v>20.518000000000001</v>
      </c>
      <c r="F46" s="62">
        <v>-59.36</v>
      </c>
      <c r="G46" s="62">
        <v>104.208</v>
      </c>
      <c r="H46" s="62">
        <v>-3.8060000000000045</v>
      </c>
      <c r="I46" s="63">
        <v>48.654000000000003</v>
      </c>
    </row>
    <row r="47" spans="1:19" x14ac:dyDescent="0.3">
      <c r="A47" s="61" t="s">
        <v>78</v>
      </c>
      <c r="B47" s="62">
        <v>2010</v>
      </c>
      <c r="C47" s="62">
        <v>26.275999999999996</v>
      </c>
      <c r="D47" s="62">
        <v>93.498000000000005</v>
      </c>
      <c r="E47" s="62">
        <v>-6.9980000000000011</v>
      </c>
      <c r="F47" s="62">
        <v>-60.223999999999997</v>
      </c>
      <c r="G47" s="62">
        <v>86.5</v>
      </c>
      <c r="H47" s="62">
        <v>-23.31600000000001</v>
      </c>
      <c r="I47" s="63">
        <v>49.592000000000006</v>
      </c>
    </row>
    <row r="48" spans="1:19" x14ac:dyDescent="0.3">
      <c r="A48" s="61" t="s">
        <v>34</v>
      </c>
      <c r="B48" s="62">
        <v>2010</v>
      </c>
      <c r="C48" s="62">
        <v>54.60799999999999</v>
      </c>
      <c r="D48" s="62">
        <v>13.670000000000002</v>
      </c>
      <c r="E48" s="62">
        <v>65.471999999999994</v>
      </c>
      <c r="F48" s="62">
        <v>-24.533999999999999</v>
      </c>
      <c r="G48" s="62">
        <v>79.141999999999996</v>
      </c>
      <c r="H48" s="62">
        <v>14.531999999999991</v>
      </c>
      <c r="I48" s="63">
        <v>40.076000000000001</v>
      </c>
    </row>
    <row r="49" spans="1:9" x14ac:dyDescent="0.3">
      <c r="A49" s="61" t="s">
        <v>14</v>
      </c>
      <c r="B49" s="62">
        <v>2010</v>
      </c>
      <c r="C49" s="62">
        <v>34.239999999999988</v>
      </c>
      <c r="D49" s="62">
        <v>33.207999999999998</v>
      </c>
      <c r="E49" s="62">
        <v>39.587999999999994</v>
      </c>
      <c r="F49" s="62">
        <v>-38.556000000000004</v>
      </c>
      <c r="G49" s="62">
        <v>72.795999999999992</v>
      </c>
      <c r="H49" s="62">
        <v>11.451999999999995</v>
      </c>
      <c r="I49" s="63">
        <v>22.788000000000004</v>
      </c>
    </row>
    <row r="50" spans="1:9" x14ac:dyDescent="0.3">
      <c r="A50" s="61" t="s">
        <v>64</v>
      </c>
      <c r="B50" s="62">
        <v>2010</v>
      </c>
      <c r="C50" s="62">
        <v>24.571999999999996</v>
      </c>
      <c r="D50" s="62">
        <v>40.691999999999993</v>
      </c>
      <c r="E50" s="62">
        <v>37.526000000000003</v>
      </c>
      <c r="F50" s="62">
        <v>-53.646000000000001</v>
      </c>
      <c r="G50" s="62">
        <v>78.217999999999989</v>
      </c>
      <c r="H50" s="62">
        <v>-8.8079999999999998</v>
      </c>
      <c r="I50" s="63">
        <v>33.380000000000003</v>
      </c>
    </row>
    <row r="51" spans="1:9" x14ac:dyDescent="0.3">
      <c r="A51" s="61" t="s">
        <v>43</v>
      </c>
      <c r="B51" s="62">
        <v>2011</v>
      </c>
      <c r="C51" s="62">
        <v>41.79999999999999</v>
      </c>
      <c r="D51" s="62">
        <v>44.079999999999991</v>
      </c>
      <c r="E51" s="62">
        <v>24.173999999999999</v>
      </c>
      <c r="F51" s="62">
        <v>-26.454000000000001</v>
      </c>
      <c r="G51" s="62">
        <v>68.253999999999991</v>
      </c>
      <c r="H51" s="62">
        <v>17.451999999999995</v>
      </c>
      <c r="I51" s="63">
        <v>24.348000000000003</v>
      </c>
    </row>
    <row r="52" spans="1:9" x14ac:dyDescent="0.3">
      <c r="A52" s="61" t="s">
        <v>37</v>
      </c>
      <c r="B52" s="62">
        <v>2011</v>
      </c>
      <c r="C52" s="62">
        <v>38.228000000000009</v>
      </c>
      <c r="D52" s="62">
        <v>64.272000000000006</v>
      </c>
      <c r="E52" s="62">
        <v>27.958000000000002</v>
      </c>
      <c r="F52" s="62">
        <v>-54.001999999999995</v>
      </c>
      <c r="G52" s="62">
        <v>92.23</v>
      </c>
      <c r="H52" s="62">
        <v>-48.141999999999996</v>
      </c>
      <c r="I52" s="63">
        <v>86.37</v>
      </c>
    </row>
    <row r="53" spans="1:9" x14ac:dyDescent="0.3">
      <c r="A53" s="61" t="s">
        <v>21</v>
      </c>
      <c r="B53" s="62">
        <v>2011</v>
      </c>
      <c r="C53" s="62">
        <v>50.552000000000007</v>
      </c>
      <c r="D53" s="62">
        <v>69.445999999999998</v>
      </c>
      <c r="E53" s="62">
        <v>32.516000000000005</v>
      </c>
      <c r="F53" s="62">
        <v>-51.41</v>
      </c>
      <c r="G53" s="62">
        <v>101.962</v>
      </c>
      <c r="H53" s="62">
        <v>-25.238000000000003</v>
      </c>
      <c r="I53" s="63">
        <v>75.790000000000006</v>
      </c>
    </row>
    <row r="54" spans="1:9" x14ac:dyDescent="0.3">
      <c r="A54" s="61" t="s">
        <v>5</v>
      </c>
      <c r="B54" s="62">
        <v>2011</v>
      </c>
      <c r="C54" s="62">
        <v>33.307999999999993</v>
      </c>
      <c r="D54" s="62">
        <v>36.962000000000003</v>
      </c>
      <c r="E54" s="62">
        <v>61.147999999999996</v>
      </c>
      <c r="F54" s="62">
        <v>-64.802000000000007</v>
      </c>
      <c r="G54" s="62">
        <v>98.11</v>
      </c>
      <c r="H54" s="62">
        <v>-21.562000000000005</v>
      </c>
      <c r="I54" s="63">
        <v>54.870000000000005</v>
      </c>
    </row>
    <row r="55" spans="1:9" x14ac:dyDescent="0.3">
      <c r="A55" s="61" t="s">
        <v>12</v>
      </c>
      <c r="B55" s="62">
        <v>2011</v>
      </c>
      <c r="C55" s="62">
        <v>11.406000000000001</v>
      </c>
      <c r="D55" s="62">
        <v>28.438000000000002</v>
      </c>
      <c r="E55" s="62">
        <v>4.6999999999999993</v>
      </c>
      <c r="F55" s="62">
        <v>-21.731999999999999</v>
      </c>
      <c r="G55" s="62">
        <v>33.138000000000005</v>
      </c>
      <c r="H55" s="62">
        <v>-35.724000000000004</v>
      </c>
      <c r="I55" s="63">
        <v>47.13</v>
      </c>
    </row>
    <row r="56" spans="1:9" x14ac:dyDescent="0.3">
      <c r="A56" s="61" t="s">
        <v>26</v>
      </c>
      <c r="B56" s="62">
        <v>2011</v>
      </c>
      <c r="C56" s="62">
        <v>27.666</v>
      </c>
      <c r="D56" s="62">
        <v>51.262</v>
      </c>
      <c r="E56" s="62">
        <v>30.557999999999996</v>
      </c>
      <c r="F56" s="62">
        <v>-54.153999999999996</v>
      </c>
      <c r="G56" s="62">
        <v>81.819999999999993</v>
      </c>
      <c r="H56" s="62">
        <v>-31.175999999999995</v>
      </c>
      <c r="I56" s="63">
        <v>58.841999999999999</v>
      </c>
    </row>
    <row r="57" spans="1:9" x14ac:dyDescent="0.3">
      <c r="A57" s="61" t="s">
        <v>4</v>
      </c>
      <c r="B57" s="62">
        <v>2011</v>
      </c>
      <c r="C57" s="62">
        <v>38.466000000000008</v>
      </c>
      <c r="D57" s="62">
        <v>45.699999999999996</v>
      </c>
      <c r="E57" s="62">
        <v>6.8639999999999999</v>
      </c>
      <c r="F57" s="62">
        <v>-14.098000000000001</v>
      </c>
      <c r="G57" s="62">
        <v>52.563999999999993</v>
      </c>
      <c r="H57" s="62">
        <v>-28.024000000000008</v>
      </c>
      <c r="I57" s="63">
        <v>66.489999999999995</v>
      </c>
    </row>
    <row r="58" spans="1:9" x14ac:dyDescent="0.3">
      <c r="A58" s="61" t="s">
        <v>52</v>
      </c>
      <c r="B58" s="62">
        <v>2011</v>
      </c>
      <c r="C58" s="62">
        <v>18.435999999999996</v>
      </c>
      <c r="D58" s="62">
        <v>68.621999999999986</v>
      </c>
      <c r="E58" s="62">
        <v>19.308</v>
      </c>
      <c r="F58" s="62">
        <v>-69.494</v>
      </c>
      <c r="G58" s="62">
        <v>87.929999999999978</v>
      </c>
      <c r="H58" s="62">
        <v>33.29</v>
      </c>
      <c r="I58" s="63">
        <v>-14.854000000000001</v>
      </c>
    </row>
    <row r="59" spans="1:9" x14ac:dyDescent="0.3">
      <c r="A59" s="61" t="s">
        <v>78</v>
      </c>
      <c r="B59" s="62">
        <v>2011</v>
      </c>
      <c r="C59" s="62">
        <v>60.917999999999992</v>
      </c>
      <c r="D59" s="62">
        <v>71.809999999999988</v>
      </c>
      <c r="E59" s="62">
        <v>20.25</v>
      </c>
      <c r="F59" s="62">
        <v>-31.141999999999996</v>
      </c>
      <c r="G59" s="62">
        <v>92.059999999999988</v>
      </c>
      <c r="H59" s="62">
        <v>54.021999999999991</v>
      </c>
      <c r="I59" s="63">
        <v>6.8960000000000026</v>
      </c>
    </row>
    <row r="60" spans="1:9" x14ac:dyDescent="0.3">
      <c r="A60" s="61" t="s">
        <v>34</v>
      </c>
      <c r="B60" s="62">
        <v>2011</v>
      </c>
      <c r="C60" s="62">
        <v>22.966000000000001</v>
      </c>
      <c r="D60" s="62">
        <v>33.597999999999999</v>
      </c>
      <c r="E60" s="62">
        <v>19.906000000000002</v>
      </c>
      <c r="F60" s="62">
        <v>-30.537999999999997</v>
      </c>
      <c r="G60" s="62">
        <v>53.504000000000005</v>
      </c>
      <c r="H60" s="62">
        <v>-15.420000000000003</v>
      </c>
      <c r="I60" s="63">
        <v>38.386000000000003</v>
      </c>
    </row>
    <row r="61" spans="1:9" x14ac:dyDescent="0.3">
      <c r="A61" s="61" t="s">
        <v>14</v>
      </c>
      <c r="B61" s="62">
        <v>2011</v>
      </c>
      <c r="C61" s="62">
        <v>40.448</v>
      </c>
      <c r="D61" s="62">
        <v>34.89</v>
      </c>
      <c r="E61" s="62">
        <v>69.165999999999997</v>
      </c>
      <c r="F61" s="62">
        <v>-63.608000000000004</v>
      </c>
      <c r="G61" s="62">
        <v>104.056</v>
      </c>
      <c r="H61" s="62">
        <v>-2.5080000000000133</v>
      </c>
      <c r="I61" s="63">
        <v>42.95600000000001</v>
      </c>
    </row>
    <row r="62" spans="1:9" x14ac:dyDescent="0.3">
      <c r="A62" s="61" t="s">
        <v>64</v>
      </c>
      <c r="B62" s="62">
        <v>2011</v>
      </c>
      <c r="C62" s="62">
        <v>29.242000000000001</v>
      </c>
      <c r="D62" s="62">
        <v>32.308</v>
      </c>
      <c r="E62" s="62">
        <v>38.591999999999999</v>
      </c>
      <c r="F62" s="62">
        <v>-41.658000000000001</v>
      </c>
      <c r="G62" s="62">
        <v>70.900000000000006</v>
      </c>
      <c r="H62" s="62">
        <v>-24.712000000000003</v>
      </c>
      <c r="I62" s="63">
        <v>53.954000000000001</v>
      </c>
    </row>
    <row r="63" spans="1:9" x14ac:dyDescent="0.3">
      <c r="A63" s="61" t="s">
        <v>43</v>
      </c>
      <c r="B63" s="62">
        <v>2012</v>
      </c>
      <c r="C63" s="62">
        <v>43.399999999999991</v>
      </c>
      <c r="D63" s="62">
        <v>61.361999999999995</v>
      </c>
      <c r="E63" s="62">
        <v>15.794</v>
      </c>
      <c r="F63" s="62">
        <v>-33.756</v>
      </c>
      <c r="G63" s="62">
        <v>77.155999999999992</v>
      </c>
      <c r="H63" s="62">
        <v>-7.9620000000000068</v>
      </c>
      <c r="I63" s="63">
        <v>51.362000000000002</v>
      </c>
    </row>
    <row r="64" spans="1:9" x14ac:dyDescent="0.3">
      <c r="A64" s="61" t="s">
        <v>37</v>
      </c>
      <c r="B64" s="62">
        <v>2012</v>
      </c>
      <c r="C64" s="62">
        <v>61.045999999999999</v>
      </c>
      <c r="D64" s="62">
        <v>82.3</v>
      </c>
      <c r="E64" s="62">
        <v>13.250000000000002</v>
      </c>
      <c r="F64" s="62">
        <v>-34.503999999999998</v>
      </c>
      <c r="G64" s="62">
        <v>95.55</v>
      </c>
      <c r="H64" s="62">
        <v>15.577999999999999</v>
      </c>
      <c r="I64" s="63">
        <v>45.468000000000004</v>
      </c>
    </row>
    <row r="65" spans="1:9" x14ac:dyDescent="0.3">
      <c r="A65" s="61" t="s">
        <v>21</v>
      </c>
      <c r="B65" s="62">
        <v>2012</v>
      </c>
      <c r="C65" s="62">
        <v>67.180000000000007</v>
      </c>
      <c r="D65" s="62">
        <v>93.931999999999988</v>
      </c>
      <c r="E65" s="62">
        <v>20.888000000000002</v>
      </c>
      <c r="F65" s="62">
        <v>-47.64</v>
      </c>
      <c r="G65" s="62">
        <v>114.82</v>
      </c>
      <c r="H65" s="62">
        <v>3.2019999999999946</v>
      </c>
      <c r="I65" s="63">
        <v>63.978000000000002</v>
      </c>
    </row>
    <row r="66" spans="1:9" x14ac:dyDescent="0.3">
      <c r="A66" s="61" t="s">
        <v>5</v>
      </c>
      <c r="B66" s="62">
        <v>2012</v>
      </c>
      <c r="C66" s="62">
        <v>64.206000000000003</v>
      </c>
      <c r="D66" s="62">
        <v>48.245999999999995</v>
      </c>
      <c r="E66" s="62">
        <v>38.856000000000002</v>
      </c>
      <c r="F66" s="62">
        <v>-22.896000000000001</v>
      </c>
      <c r="G66" s="62">
        <v>87.102000000000004</v>
      </c>
      <c r="H66" s="62">
        <v>-4.6440000000000019</v>
      </c>
      <c r="I66" s="63">
        <v>68.849999999999994</v>
      </c>
    </row>
    <row r="67" spans="1:9" x14ac:dyDescent="0.3">
      <c r="A67" s="61" t="s">
        <v>12</v>
      </c>
      <c r="B67" s="62">
        <v>2012</v>
      </c>
      <c r="C67" s="62">
        <v>22.111999999999995</v>
      </c>
      <c r="D67" s="62">
        <v>54.054000000000002</v>
      </c>
      <c r="E67" s="62">
        <v>9.8699999999999974</v>
      </c>
      <c r="F67" s="62">
        <v>-41.811999999999998</v>
      </c>
      <c r="G67" s="62">
        <v>63.923999999999999</v>
      </c>
      <c r="H67" s="62">
        <v>-19.440000000000008</v>
      </c>
      <c r="I67" s="63">
        <v>41.552</v>
      </c>
    </row>
    <row r="68" spans="1:9" x14ac:dyDescent="0.3">
      <c r="A68" s="61" t="s">
        <v>26</v>
      </c>
      <c r="B68" s="62">
        <v>2012</v>
      </c>
      <c r="C68" s="62">
        <v>58.788000000000018</v>
      </c>
      <c r="D68" s="62">
        <v>74.882000000000005</v>
      </c>
      <c r="E68" s="62">
        <v>13.860000000000001</v>
      </c>
      <c r="F68" s="62">
        <v>-29.954000000000001</v>
      </c>
      <c r="G68" s="62">
        <v>88.742000000000004</v>
      </c>
      <c r="H68" s="62">
        <v>7.9079999999999977</v>
      </c>
      <c r="I68" s="63">
        <v>50.88</v>
      </c>
    </row>
    <row r="69" spans="1:9" x14ac:dyDescent="0.3">
      <c r="A69" s="61" t="s">
        <v>4</v>
      </c>
      <c r="B69" s="62">
        <v>2012</v>
      </c>
      <c r="C69" s="62">
        <v>63.71</v>
      </c>
      <c r="D69" s="62">
        <v>74.900000000000006</v>
      </c>
      <c r="E69" s="62">
        <v>38.596000000000004</v>
      </c>
      <c r="F69" s="62">
        <v>-49.786000000000001</v>
      </c>
      <c r="G69" s="62">
        <v>113.49600000000001</v>
      </c>
      <c r="H69" s="62">
        <v>10.186</v>
      </c>
      <c r="I69" s="63">
        <v>53.524000000000008</v>
      </c>
    </row>
    <row r="70" spans="1:9" x14ac:dyDescent="0.3">
      <c r="A70" s="61" t="s">
        <v>52</v>
      </c>
      <c r="B70" s="62">
        <v>2012</v>
      </c>
      <c r="C70" s="62">
        <v>26.110000000000007</v>
      </c>
      <c r="D70" s="62">
        <v>86.24</v>
      </c>
      <c r="E70" s="62">
        <v>3.8539999999999996</v>
      </c>
      <c r="F70" s="62">
        <v>-63.983999999999995</v>
      </c>
      <c r="G70" s="62">
        <v>90.093999999999994</v>
      </c>
      <c r="H70" s="62">
        <v>-29.233999999999991</v>
      </c>
      <c r="I70" s="63">
        <v>55.344000000000001</v>
      </c>
    </row>
    <row r="71" spans="1:9" x14ac:dyDescent="0.3">
      <c r="A71" s="61" t="s">
        <v>78</v>
      </c>
      <c r="B71" s="62">
        <v>2012</v>
      </c>
      <c r="C71" s="62">
        <v>57.642000000000003</v>
      </c>
      <c r="D71" s="62">
        <v>79.25800000000001</v>
      </c>
      <c r="E71" s="62">
        <v>22.712</v>
      </c>
      <c r="F71" s="62">
        <v>-44.327999999999996</v>
      </c>
      <c r="G71" s="62">
        <v>101.97000000000001</v>
      </c>
      <c r="H71" s="62">
        <v>-2.3399999999999981</v>
      </c>
      <c r="I71" s="63">
        <v>59.981999999999999</v>
      </c>
    </row>
    <row r="72" spans="1:9" x14ac:dyDescent="0.3">
      <c r="A72" s="61" t="s">
        <v>34</v>
      </c>
      <c r="B72" s="62">
        <v>2012</v>
      </c>
      <c r="C72" s="62">
        <v>37.582000000000001</v>
      </c>
      <c r="D72" s="62">
        <v>55.536000000000001</v>
      </c>
      <c r="E72" s="62">
        <v>23.28</v>
      </c>
      <c r="F72" s="62">
        <v>-41.233999999999995</v>
      </c>
      <c r="G72" s="62">
        <v>78.816000000000003</v>
      </c>
      <c r="H72" s="62">
        <v>-13.058</v>
      </c>
      <c r="I72" s="63">
        <v>50.64</v>
      </c>
    </row>
    <row r="73" spans="1:9" x14ac:dyDescent="0.3">
      <c r="A73" s="61" t="s">
        <v>14</v>
      </c>
      <c r="B73" s="62">
        <v>2012</v>
      </c>
      <c r="C73" s="62">
        <v>45.453999999999994</v>
      </c>
      <c r="D73" s="62">
        <v>64.463999999999999</v>
      </c>
      <c r="E73" s="62">
        <v>33.573999999999998</v>
      </c>
      <c r="F73" s="62">
        <v>-52.584000000000003</v>
      </c>
      <c r="G73" s="62">
        <v>98.037999999999997</v>
      </c>
      <c r="H73" s="62">
        <v>2.2139999999999946</v>
      </c>
      <c r="I73" s="63">
        <v>43.239999999999995</v>
      </c>
    </row>
    <row r="74" spans="1:9" x14ac:dyDescent="0.3">
      <c r="A74" s="61" t="s">
        <v>64</v>
      </c>
      <c r="B74" s="62">
        <v>2012</v>
      </c>
      <c r="C74" s="62">
        <v>23.291999999999994</v>
      </c>
      <c r="D74" s="62">
        <v>67.322000000000003</v>
      </c>
      <c r="E74" s="62">
        <v>11.13</v>
      </c>
      <c r="F74" s="62">
        <v>-55.160000000000004</v>
      </c>
      <c r="G74" s="62">
        <v>78.451999999999998</v>
      </c>
      <c r="H74" s="62">
        <v>-13.740000000000006</v>
      </c>
      <c r="I74" s="63">
        <v>37.031999999999996</v>
      </c>
    </row>
    <row r="75" spans="1:9" x14ac:dyDescent="0.3">
      <c r="A75" s="61" t="s">
        <v>43</v>
      </c>
      <c r="B75" s="62">
        <v>2013</v>
      </c>
      <c r="C75" s="62">
        <v>30.631999999999991</v>
      </c>
      <c r="D75" s="62">
        <v>74.926000000000002</v>
      </c>
      <c r="E75" s="62">
        <v>2.9139999999999997</v>
      </c>
      <c r="F75" s="62">
        <v>-47.208000000000006</v>
      </c>
      <c r="G75" s="62">
        <v>77.84</v>
      </c>
      <c r="H75" s="62">
        <v>-32.384000000000007</v>
      </c>
      <c r="I75" s="63">
        <v>63.016000000000005</v>
      </c>
    </row>
    <row r="76" spans="1:9" x14ac:dyDescent="0.3">
      <c r="A76" s="61" t="s">
        <v>37</v>
      </c>
      <c r="B76" s="62">
        <v>2013</v>
      </c>
      <c r="C76" s="62">
        <v>59.988</v>
      </c>
      <c r="D76" s="62">
        <v>94.888000000000005</v>
      </c>
      <c r="E76" s="62">
        <v>26.731999999999999</v>
      </c>
      <c r="F76" s="62">
        <v>-61.631999999999998</v>
      </c>
      <c r="G76" s="62">
        <v>121.62</v>
      </c>
      <c r="H76" s="62">
        <v>7.4579999999999949</v>
      </c>
      <c r="I76" s="63">
        <v>52.53</v>
      </c>
    </row>
    <row r="77" spans="1:9" x14ac:dyDescent="0.3">
      <c r="A77" s="61" t="s">
        <v>21</v>
      </c>
      <c r="B77" s="62">
        <v>2013</v>
      </c>
      <c r="C77" s="62">
        <v>64.037999999999997</v>
      </c>
      <c r="D77" s="62">
        <v>74.506</v>
      </c>
      <c r="E77" s="62">
        <v>22.305999999999997</v>
      </c>
      <c r="F77" s="62">
        <v>-32.774000000000001</v>
      </c>
      <c r="G77" s="62">
        <v>96.811999999999998</v>
      </c>
      <c r="H77" s="62">
        <v>22.591999999999992</v>
      </c>
      <c r="I77" s="63">
        <v>41.445999999999998</v>
      </c>
    </row>
    <row r="78" spans="1:9" x14ac:dyDescent="0.3">
      <c r="A78" s="61" t="s">
        <v>5</v>
      </c>
      <c r="B78" s="62">
        <v>2013</v>
      </c>
      <c r="C78" s="62">
        <v>82.91</v>
      </c>
      <c r="D78" s="62">
        <v>57.58</v>
      </c>
      <c r="E78" s="62">
        <v>17.136000000000003</v>
      </c>
      <c r="F78" s="62">
        <v>8.1939999999999991</v>
      </c>
      <c r="G78" s="62">
        <v>74.716000000000008</v>
      </c>
      <c r="H78" s="62">
        <v>5.7879999999999967</v>
      </c>
      <c r="I78" s="63">
        <v>77.121999999999986</v>
      </c>
    </row>
    <row r="79" spans="1:9" x14ac:dyDescent="0.3">
      <c r="A79" s="61" t="s">
        <v>12</v>
      </c>
      <c r="B79" s="62">
        <v>2013</v>
      </c>
      <c r="C79" s="62">
        <v>82.518000000000001</v>
      </c>
      <c r="D79" s="62">
        <v>46.92</v>
      </c>
      <c r="E79" s="62">
        <v>36.57</v>
      </c>
      <c r="F79" s="62">
        <v>-0.97200000000000308</v>
      </c>
      <c r="G79" s="62">
        <v>83.490000000000009</v>
      </c>
      <c r="H79" s="62">
        <v>21.183999999999994</v>
      </c>
      <c r="I79" s="63">
        <v>61.334000000000003</v>
      </c>
    </row>
    <row r="80" spans="1:9" x14ac:dyDescent="0.3">
      <c r="A80" s="61" t="s">
        <v>26</v>
      </c>
      <c r="B80" s="62">
        <v>2013</v>
      </c>
      <c r="C80" s="62">
        <v>54.231999999999999</v>
      </c>
      <c r="D80" s="62">
        <v>68.645999999999987</v>
      </c>
      <c r="E80" s="62">
        <v>35.072000000000003</v>
      </c>
      <c r="F80" s="62">
        <v>-49.486000000000004</v>
      </c>
      <c r="G80" s="62">
        <v>103.71799999999999</v>
      </c>
      <c r="H80" s="62">
        <v>8.6059999999999945</v>
      </c>
      <c r="I80" s="63">
        <v>45.626000000000005</v>
      </c>
    </row>
    <row r="81" spans="1:9" x14ac:dyDescent="0.3">
      <c r="A81" s="61" t="s">
        <v>4</v>
      </c>
      <c r="B81" s="62">
        <v>2013</v>
      </c>
      <c r="C81" s="62">
        <v>55.663999999999987</v>
      </c>
      <c r="D81" s="62">
        <v>79.923999999999992</v>
      </c>
      <c r="E81" s="62">
        <v>26.501999999999999</v>
      </c>
      <c r="F81" s="62">
        <v>-50.762</v>
      </c>
      <c r="G81" s="62">
        <v>106.42599999999999</v>
      </c>
      <c r="H81" s="62">
        <v>-11.87000000000001</v>
      </c>
      <c r="I81" s="63">
        <v>67.533999999999992</v>
      </c>
    </row>
    <row r="82" spans="1:9" x14ac:dyDescent="0.3">
      <c r="A82" s="61" t="s">
        <v>52</v>
      </c>
      <c r="B82" s="62">
        <v>2013</v>
      </c>
      <c r="C82" s="62">
        <v>77.355999999999995</v>
      </c>
      <c r="D82" s="62">
        <v>81.626000000000005</v>
      </c>
      <c r="E82" s="62">
        <v>14.946000000000002</v>
      </c>
      <c r="F82" s="62">
        <v>-19.216000000000001</v>
      </c>
      <c r="G82" s="62">
        <v>96.572000000000003</v>
      </c>
      <c r="H82" s="62">
        <v>1.8799999999999946</v>
      </c>
      <c r="I82" s="63">
        <v>75.475999999999999</v>
      </c>
    </row>
    <row r="83" spans="1:9" x14ac:dyDescent="0.3">
      <c r="A83" s="61" t="s">
        <v>78</v>
      </c>
      <c r="B83" s="62">
        <v>2013</v>
      </c>
      <c r="C83" s="62">
        <v>55.547999999999995</v>
      </c>
      <c r="D83" s="62">
        <v>90.003999999999991</v>
      </c>
      <c r="E83" s="62">
        <v>17.483999999999998</v>
      </c>
      <c r="F83" s="62">
        <v>-51.94</v>
      </c>
      <c r="G83" s="62">
        <v>107.48799999999999</v>
      </c>
      <c r="H83" s="62">
        <v>-12.516000000000002</v>
      </c>
      <c r="I83" s="63">
        <v>68.063999999999993</v>
      </c>
    </row>
    <row r="84" spans="1:9" x14ac:dyDescent="0.3">
      <c r="A84" s="61" t="s">
        <v>34</v>
      </c>
      <c r="B84" s="62">
        <v>2013</v>
      </c>
      <c r="C84" s="62">
        <v>65.412000000000006</v>
      </c>
      <c r="D84" s="62">
        <v>49.503999999999991</v>
      </c>
      <c r="E84" s="62">
        <v>12.914</v>
      </c>
      <c r="F84" s="62">
        <v>2.9939999999999998</v>
      </c>
      <c r="G84" s="62">
        <v>62.417999999999992</v>
      </c>
      <c r="H84" s="62">
        <v>10.079999999999998</v>
      </c>
      <c r="I84" s="63">
        <v>55.332000000000008</v>
      </c>
    </row>
    <row r="85" spans="1:9" x14ac:dyDescent="0.3">
      <c r="A85" s="61" t="s">
        <v>14</v>
      </c>
      <c r="B85" s="62">
        <v>2013</v>
      </c>
      <c r="C85" s="62">
        <v>78.126000000000005</v>
      </c>
      <c r="D85" s="62">
        <v>58.667999999999999</v>
      </c>
      <c r="E85" s="62">
        <v>42.707999999999998</v>
      </c>
      <c r="F85" s="62">
        <v>-23.250000000000004</v>
      </c>
      <c r="G85" s="62">
        <v>101.376</v>
      </c>
      <c r="H85" s="62">
        <v>14.435999999999988</v>
      </c>
      <c r="I85" s="63">
        <v>63.69</v>
      </c>
    </row>
    <row r="86" spans="1:9" x14ac:dyDescent="0.3">
      <c r="A86" s="61" t="s">
        <v>64</v>
      </c>
      <c r="B86" s="62">
        <v>2013</v>
      </c>
      <c r="C86" s="62">
        <v>20.26799999999999</v>
      </c>
      <c r="D86" s="62">
        <v>65.111999999999995</v>
      </c>
      <c r="E86" s="62">
        <v>23.87</v>
      </c>
      <c r="F86" s="62">
        <v>-68.714000000000013</v>
      </c>
      <c r="G86" s="62">
        <v>88.981999999999999</v>
      </c>
      <c r="H86" s="62">
        <v>-13.944000000000003</v>
      </c>
      <c r="I86" s="63">
        <v>34.212000000000003</v>
      </c>
    </row>
    <row r="87" spans="1:9" x14ac:dyDescent="0.3">
      <c r="A87" s="61" t="s">
        <v>43</v>
      </c>
      <c r="B87" s="62">
        <v>2014</v>
      </c>
      <c r="C87" s="62">
        <v>96.216000000000022</v>
      </c>
      <c r="D87" s="62">
        <v>115.048</v>
      </c>
      <c r="E87" s="62">
        <v>25.956</v>
      </c>
      <c r="F87" s="62">
        <v>-44.788000000000004</v>
      </c>
      <c r="G87" s="62">
        <v>141.00399999999999</v>
      </c>
      <c r="H87" s="62">
        <v>6.8079999999999998</v>
      </c>
      <c r="I87" s="63">
        <v>89.408000000000015</v>
      </c>
    </row>
    <row r="88" spans="1:9" x14ac:dyDescent="0.3">
      <c r="A88" s="61" t="s">
        <v>37</v>
      </c>
      <c r="B88" s="62">
        <v>2014</v>
      </c>
      <c r="C88" s="62">
        <v>115.72800000000001</v>
      </c>
      <c r="D88" s="62">
        <v>118.01599999999999</v>
      </c>
      <c r="E88" s="62">
        <v>35.024000000000001</v>
      </c>
      <c r="F88" s="62">
        <v>-37.311999999999998</v>
      </c>
      <c r="G88" s="62">
        <v>153.04</v>
      </c>
      <c r="H88" s="62">
        <v>47.664000000000001</v>
      </c>
      <c r="I88" s="63">
        <v>68.064000000000007</v>
      </c>
    </row>
    <row r="89" spans="1:9" x14ac:dyDescent="0.3">
      <c r="A89" s="61" t="s">
        <v>21</v>
      </c>
      <c r="B89" s="62">
        <v>2014</v>
      </c>
      <c r="C89" s="62">
        <v>127.33199999999999</v>
      </c>
      <c r="D89" s="62">
        <v>120.24600000000001</v>
      </c>
      <c r="E89" s="62">
        <v>31.382000000000005</v>
      </c>
      <c r="F89" s="62">
        <v>-24.295999999999999</v>
      </c>
      <c r="G89" s="62">
        <v>151.62800000000001</v>
      </c>
      <c r="H89" s="62">
        <v>17.516000000000002</v>
      </c>
      <c r="I89" s="63">
        <v>109.81600000000002</v>
      </c>
    </row>
    <row r="90" spans="1:9" x14ac:dyDescent="0.3">
      <c r="A90" s="61" t="s">
        <v>5</v>
      </c>
      <c r="B90" s="62">
        <v>2014</v>
      </c>
      <c r="C90" s="62">
        <v>51.653999999999989</v>
      </c>
      <c r="D90" s="62">
        <v>49.818000000000005</v>
      </c>
      <c r="E90" s="62">
        <v>45.508000000000003</v>
      </c>
      <c r="F90" s="62">
        <v>-43.672000000000004</v>
      </c>
      <c r="G90" s="62">
        <v>95.326000000000008</v>
      </c>
      <c r="H90" s="62">
        <v>-21.628000000000007</v>
      </c>
      <c r="I90" s="63">
        <v>73.281999999999996</v>
      </c>
    </row>
    <row r="91" spans="1:9" x14ac:dyDescent="0.3">
      <c r="A91" s="61" t="s">
        <v>12</v>
      </c>
      <c r="B91" s="62">
        <v>2014</v>
      </c>
      <c r="C91" s="62">
        <v>64.274000000000001</v>
      </c>
      <c r="D91" s="62">
        <v>36.442000000000007</v>
      </c>
      <c r="E91" s="62">
        <v>46.67</v>
      </c>
      <c r="F91" s="62">
        <v>-18.838000000000005</v>
      </c>
      <c r="G91" s="62">
        <v>83.112000000000009</v>
      </c>
      <c r="H91" s="62">
        <v>16.043999999999993</v>
      </c>
      <c r="I91" s="63">
        <v>48.230000000000011</v>
      </c>
    </row>
    <row r="92" spans="1:9" x14ac:dyDescent="0.3">
      <c r="A92" s="61" t="s">
        <v>26</v>
      </c>
      <c r="B92" s="62">
        <v>2014</v>
      </c>
      <c r="C92" s="62">
        <v>55.895999999999994</v>
      </c>
      <c r="D92" s="62">
        <v>58.244</v>
      </c>
      <c r="E92" s="62">
        <v>34.222000000000001</v>
      </c>
      <c r="F92" s="62">
        <v>-36.57</v>
      </c>
      <c r="G92" s="62">
        <v>92.466000000000008</v>
      </c>
      <c r="H92" s="62">
        <v>-16.396000000000001</v>
      </c>
      <c r="I92" s="63">
        <v>72.292000000000002</v>
      </c>
    </row>
    <row r="93" spans="1:9" x14ac:dyDescent="0.3">
      <c r="A93" s="61" t="s">
        <v>4</v>
      </c>
      <c r="B93" s="62">
        <v>2014</v>
      </c>
      <c r="C93" s="62">
        <v>89.022000000000006</v>
      </c>
      <c r="D93" s="62">
        <v>125.48</v>
      </c>
      <c r="E93" s="62">
        <v>13.706</v>
      </c>
      <c r="F93" s="62">
        <v>-50.164000000000001</v>
      </c>
      <c r="G93" s="62">
        <v>139.18600000000001</v>
      </c>
      <c r="H93" s="62">
        <v>3.399999999999995</v>
      </c>
      <c r="I93" s="63">
        <v>85.622</v>
      </c>
    </row>
    <row r="94" spans="1:9" x14ac:dyDescent="0.3">
      <c r="A94" s="61" t="s">
        <v>52</v>
      </c>
      <c r="B94" s="62">
        <v>2014</v>
      </c>
      <c r="C94" s="62">
        <v>66.624000000000009</v>
      </c>
      <c r="D94" s="62">
        <v>125.542</v>
      </c>
      <c r="E94" s="62">
        <v>-9.9640000000000004</v>
      </c>
      <c r="F94" s="62">
        <v>-48.954000000000001</v>
      </c>
      <c r="G94" s="62">
        <v>115.578</v>
      </c>
      <c r="H94" s="62">
        <v>-4.202</v>
      </c>
      <c r="I94" s="63">
        <v>70.826000000000008</v>
      </c>
    </row>
    <row r="95" spans="1:9" x14ac:dyDescent="0.3">
      <c r="A95" s="61" t="s">
        <v>78</v>
      </c>
      <c r="B95" s="62">
        <v>2014</v>
      </c>
      <c r="C95" s="62">
        <v>110.39000000000001</v>
      </c>
      <c r="D95" s="62">
        <v>118.51800000000001</v>
      </c>
      <c r="E95" s="62">
        <v>3.1019999999999985</v>
      </c>
      <c r="F95" s="62">
        <v>-11.23</v>
      </c>
      <c r="G95" s="62">
        <v>121.62000000000002</v>
      </c>
      <c r="H95" s="62">
        <v>52.236000000000004</v>
      </c>
      <c r="I95" s="63">
        <v>58.154000000000003</v>
      </c>
    </row>
    <row r="96" spans="1:9" x14ac:dyDescent="0.3">
      <c r="A96" s="61" t="s">
        <v>34</v>
      </c>
      <c r="B96" s="62">
        <v>2014</v>
      </c>
      <c r="C96" s="62">
        <v>65.951999999999998</v>
      </c>
      <c r="D96" s="62">
        <v>50.451999999999991</v>
      </c>
      <c r="E96" s="62">
        <v>34.792000000000002</v>
      </c>
      <c r="F96" s="62">
        <v>-19.291999999999994</v>
      </c>
      <c r="G96" s="62">
        <v>85.244</v>
      </c>
      <c r="H96" s="62">
        <v>20.866</v>
      </c>
      <c r="I96" s="63">
        <v>45.085999999999999</v>
      </c>
    </row>
    <row r="97" spans="1:9" x14ac:dyDescent="0.3">
      <c r="A97" s="61" t="s">
        <v>14</v>
      </c>
      <c r="B97" s="62">
        <v>2014</v>
      </c>
      <c r="C97" s="62">
        <v>88.885999999999996</v>
      </c>
      <c r="D97" s="62">
        <v>46.617999999999995</v>
      </c>
      <c r="E97" s="62">
        <v>50.981999999999999</v>
      </c>
      <c r="F97" s="62">
        <v>-8.7140000000000022</v>
      </c>
      <c r="G97" s="62">
        <v>97.6</v>
      </c>
      <c r="H97" s="62">
        <v>23.659999999999997</v>
      </c>
      <c r="I97" s="63">
        <v>65.226000000000013</v>
      </c>
    </row>
    <row r="98" spans="1:9" ht="15" thickBot="1" x14ac:dyDescent="0.35">
      <c r="A98" s="64" t="s">
        <v>64</v>
      </c>
      <c r="B98" s="65">
        <v>2014</v>
      </c>
      <c r="C98" s="65">
        <v>49.587999999999994</v>
      </c>
      <c r="D98" s="65">
        <v>71.004000000000005</v>
      </c>
      <c r="E98" s="65">
        <v>40.488</v>
      </c>
      <c r="F98" s="65">
        <v>-61.904000000000011</v>
      </c>
      <c r="G98" s="65">
        <v>111.492</v>
      </c>
      <c r="H98" s="65">
        <v>-8.6060000000000052</v>
      </c>
      <c r="I98" s="66">
        <v>58.19400000000001</v>
      </c>
    </row>
    <row r="99" spans="1:9" ht="15" thickTop="1" x14ac:dyDescent="0.3"/>
  </sheetData>
  <sortState ref="K2:S43">
    <sortCondition ref="L2:L43"/>
  </sortState>
  <mergeCells count="2">
    <mergeCell ref="A1:I1"/>
    <mergeCell ref="K1:S1"/>
  </mergeCells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workbookViewId="0"/>
  </sheetViews>
  <sheetFormatPr defaultColWidth="9.109375" defaultRowHeight="14.4" x14ac:dyDescent="0.3"/>
  <cols>
    <col min="1" max="1" width="7.6640625" style="2" bestFit="1" customWidth="1"/>
    <col min="2" max="2" width="12" style="7" bestFit="1" customWidth="1"/>
    <col min="3" max="3" width="22" style="7" bestFit="1" customWidth="1"/>
    <col min="4" max="4" width="17.88671875" style="7" bestFit="1" customWidth="1"/>
    <col min="5" max="5" width="9.5546875" style="7" bestFit="1" customWidth="1"/>
    <col min="6" max="6" width="10" style="7" bestFit="1" customWidth="1"/>
    <col min="7" max="7" width="11.44140625" style="8" bestFit="1" customWidth="1"/>
    <col min="8" max="8" width="12.6640625" style="9" bestFit="1" customWidth="1"/>
    <col min="9" max="9" width="9.109375" style="7"/>
    <col min="10" max="10" width="8.88671875" style="7" bestFit="1" customWidth="1"/>
    <col min="11" max="11" width="7.44140625" style="7" bestFit="1" customWidth="1"/>
    <col min="12" max="12" width="10.5546875" style="7" bestFit="1" customWidth="1"/>
    <col min="13" max="13" width="13.44140625" style="7" bestFit="1" customWidth="1"/>
    <col min="14" max="14" width="6.33203125" style="7" bestFit="1" customWidth="1"/>
    <col min="15" max="15" width="6.5546875" style="7" bestFit="1" customWidth="1"/>
    <col min="16" max="17" width="6.33203125" style="7" bestFit="1" customWidth="1"/>
    <col min="18" max="16384" width="9.109375" style="7"/>
  </cols>
  <sheetData>
    <row r="1" spans="1:17" x14ac:dyDescent="0.3">
      <c r="A1" s="2" t="s">
        <v>138</v>
      </c>
      <c r="B1" s="2" t="s">
        <v>139</v>
      </c>
      <c r="C1" s="2" t="s">
        <v>140</v>
      </c>
      <c r="D1" s="2" t="s">
        <v>141</v>
      </c>
      <c r="E1" s="2" t="s">
        <v>142</v>
      </c>
      <c r="F1" s="2" t="s">
        <v>143</v>
      </c>
      <c r="G1" s="5" t="s">
        <v>144</v>
      </c>
      <c r="H1" s="6" t="s">
        <v>160</v>
      </c>
      <c r="J1" s="2" t="s">
        <v>242</v>
      </c>
      <c r="K1" s="2" t="s">
        <v>243</v>
      </c>
      <c r="L1" s="2" t="s">
        <v>247</v>
      </c>
      <c r="M1" s="2" t="s">
        <v>248</v>
      </c>
      <c r="N1" s="2" t="s">
        <v>241</v>
      </c>
      <c r="O1" s="2" t="s">
        <v>244</v>
      </c>
      <c r="P1" s="2" t="s">
        <v>245</v>
      </c>
      <c r="Q1" s="2" t="s">
        <v>246</v>
      </c>
    </row>
    <row r="2" spans="1:17" ht="15" customHeight="1" x14ac:dyDescent="0.3">
      <c r="A2" s="3">
        <v>2007</v>
      </c>
      <c r="B2" s="7">
        <v>1</v>
      </c>
      <c r="C2" s="7" t="s">
        <v>4</v>
      </c>
      <c r="D2" s="7" t="s">
        <v>147</v>
      </c>
      <c r="E2" s="7" t="str">
        <f>IF(OR(D2="Nashville, TN",D2="Baton Rouge, LA",D2="Oxford, MS",D2="Fayetteville, AR",D2="Knoxville, TN",D2="Tuscaloosa, AL",D2="Auburn, AL",D2="Columbia, SC",D2="Lexington, KY",D2="College Station, TX",D2="Athens, GA",D2="Columbia, MO",D2="Gainesville, FL",D2="Little Rock, AR"),"A",IF(D2="Starkville, MS","H","N"))</f>
        <v>H</v>
      </c>
      <c r="F2" s="7" t="str">
        <f>IF(OR(C2="Alabama",C2="Arkansas",C2="Auburn",C2="LSU",C2="Mississippi State",C2="Ole Miss",C2="Texas A&amp;M"),"SECW",IF(OR(C2="Florida",C2="Georgia",C2="Kentucky",C2="Missouri",C2="South Carolina",C2="Tennessee",C2="Vanderbilt"),"SECE","OOC"))</f>
        <v>SECW</v>
      </c>
      <c r="G2" s="8">
        <f>IFERROR(VLOOKUP(C2,'2007'!B:C,2,FALSE),"")</f>
        <v>22.6</v>
      </c>
      <c r="H2" s="9">
        <f>IF(G2&gt;=0,IF(E2="H",0.94,IF(E2="A",1.06,1)),IF(E2="H",1.06,IF(E2="A",0.94,1)))*G2</f>
        <v>21.244</v>
      </c>
      <c r="J2" s="2">
        <v>2007</v>
      </c>
      <c r="K2" s="9">
        <f>SUMIF(A:A,J2,H:H)</f>
        <v>35.318000000000005</v>
      </c>
      <c r="L2" s="9">
        <f>SUMIFS(H:H,A:A,J2,F:F,"SECW")</f>
        <v>36.348000000000006</v>
      </c>
      <c r="M2" s="9">
        <f>SUMIFS(H:H,A:A,J2,F:F,"SECE")</f>
        <v>37.016000000000005</v>
      </c>
      <c r="N2" s="9">
        <f>SUMIFS(H:H,A:A,J2,F:F,"OOC")</f>
        <v>-38.045999999999992</v>
      </c>
      <c r="O2" s="9">
        <f>L2+M2</f>
        <v>73.364000000000004</v>
      </c>
      <c r="P2" s="9">
        <f>SUMIFS(H:H,A:A,J2,E:E,"H")</f>
        <v>-13.979999999999999</v>
      </c>
      <c r="Q2" s="9">
        <f>SUMIFS(H:H,A:A,J2,E:E,"A")+SUMIFS(H:H,A:A,J2,E:E,"N")</f>
        <v>49.298000000000002</v>
      </c>
    </row>
    <row r="3" spans="1:17" x14ac:dyDescent="0.3">
      <c r="A3" s="3">
        <v>2007</v>
      </c>
      <c r="B3" s="7">
        <v>2</v>
      </c>
      <c r="C3" s="7" t="s">
        <v>105</v>
      </c>
      <c r="D3" s="7" t="s">
        <v>195</v>
      </c>
      <c r="E3" s="7" t="s">
        <v>157</v>
      </c>
      <c r="F3" s="7" t="str">
        <f t="shared" ref="F3:F66" si="0">IF(OR(C3="Alabama",C3="Arkansas",C3="Auburn",C3="LSU",C3="Mississippi State",C3="Ole Miss",C3="Texas A&amp;M"),"SECW",IF(OR(C3="Florida",C3="Georgia",C3="Kentucky",C3="Missouri",C3="South Carolina",C3="Tennessee",C3="Vanderbilt"),"SECE","OOC"))</f>
        <v>OOC</v>
      </c>
      <c r="G3" s="8">
        <f>IFERROR(VLOOKUP(C3,'2007'!B:C,2,FALSE),"")</f>
        <v>-14.2</v>
      </c>
      <c r="H3" s="9">
        <f t="shared" ref="H3:H66" si="1">IF(G3&gt;=0,IF(E3="H",0.94,IF(E3="A",1.06,1)),IF(E3="H",1.06,IF(E3="A",0.94,1)))*G3</f>
        <v>-13.347999999999999</v>
      </c>
      <c r="J3" s="2">
        <v>2008</v>
      </c>
      <c r="K3" s="9">
        <f t="shared" ref="K3:K9" si="2">SUMIF(A:A,J3,H:H)</f>
        <v>13.004000000000005</v>
      </c>
      <c r="L3" s="9">
        <f t="shared" ref="L3:L9" si="3">SUMIFS(H:H,A:A,J3,F:F,"SECW")</f>
        <v>48.29</v>
      </c>
      <c r="M3" s="9">
        <f t="shared" ref="M3:M9" si="4">SUMIFS(H:H,A:A,J3,F:F,"SECE")</f>
        <v>7.9899999999999984</v>
      </c>
      <c r="N3" s="9">
        <f t="shared" ref="N3:N9" si="5">SUMIFS(H:H,A:A,J3,F:F,"OOC")</f>
        <v>-43.275999999999996</v>
      </c>
      <c r="O3" s="9">
        <f t="shared" ref="O3:O9" si="6">L3+M3</f>
        <v>56.28</v>
      </c>
      <c r="P3" s="9">
        <f t="shared" ref="P3:P9" si="7">SUMIFS(H:H,A:A,J3,E:E,"H")</f>
        <v>-39.862000000000002</v>
      </c>
      <c r="Q3" s="9">
        <f t="shared" ref="Q3:Q9" si="8">SUMIFS(H:H,A:A,J3,E:E,"A")+SUMIFS(H:H,A:A,J3,E:E,"N")</f>
        <v>52.866000000000007</v>
      </c>
    </row>
    <row r="4" spans="1:17" x14ac:dyDescent="0.3">
      <c r="A4" s="3">
        <v>2007</v>
      </c>
      <c r="B4" s="7">
        <v>3</v>
      </c>
      <c r="C4" s="7" t="s">
        <v>21</v>
      </c>
      <c r="D4" s="7" t="s">
        <v>148</v>
      </c>
      <c r="E4" s="7" t="str">
        <f t="shared" ref="E4:E66" si="9">IF(OR(D4="Nashville, TN",D4="Baton Rouge, LA",D4="Oxford, MS",D4="Fayetteville, AR",D4="Knoxville, TN",D4="Tuscaloosa, AL",D4="Auburn, AL",D4="Columbia, SC",D4="Lexington, KY",D4="College Station, TX",D4="Athens, GA",D4="Columbia, MO",D4="Gainesville, FL",D4="Little Rock, AR"),"A",IF(D4="Starkville, MS","H","N"))</f>
        <v>A</v>
      </c>
      <c r="F4" s="7" t="str">
        <f t="shared" si="0"/>
        <v>SECW</v>
      </c>
      <c r="G4" s="8">
        <f>IFERROR(VLOOKUP(C4,'2007'!B:C,2,FALSE),"")</f>
        <v>9.8000000000000007</v>
      </c>
      <c r="H4" s="9">
        <f t="shared" si="1"/>
        <v>10.388000000000002</v>
      </c>
      <c r="J4" s="2">
        <v>2009</v>
      </c>
      <c r="K4" s="9">
        <f t="shared" si="2"/>
        <v>63.895999999999994</v>
      </c>
      <c r="L4" s="9">
        <f t="shared" si="3"/>
        <v>65.971999999999994</v>
      </c>
      <c r="M4" s="9">
        <f t="shared" si="4"/>
        <v>18.161999999999999</v>
      </c>
      <c r="N4" s="9">
        <f t="shared" si="5"/>
        <v>-20.238000000000003</v>
      </c>
      <c r="O4" s="9">
        <f t="shared" si="6"/>
        <v>84.133999999999986</v>
      </c>
      <c r="P4" s="9">
        <f t="shared" si="7"/>
        <v>46.501999999999995</v>
      </c>
      <c r="Q4" s="9">
        <f t="shared" si="8"/>
        <v>17.393999999999998</v>
      </c>
    </row>
    <row r="5" spans="1:17" x14ac:dyDescent="0.3">
      <c r="A5" s="3">
        <v>2007</v>
      </c>
      <c r="B5" s="7">
        <v>4</v>
      </c>
      <c r="C5" s="7" t="s">
        <v>203</v>
      </c>
      <c r="D5" s="7" t="s">
        <v>147</v>
      </c>
      <c r="E5" s="7" t="str">
        <f t="shared" si="9"/>
        <v>H</v>
      </c>
      <c r="F5" s="7" t="str">
        <f t="shared" si="0"/>
        <v>OOC</v>
      </c>
      <c r="G5" s="8">
        <v>-30</v>
      </c>
      <c r="H5" s="9">
        <f t="shared" si="1"/>
        <v>-31.8</v>
      </c>
      <c r="J5" s="2">
        <v>2010</v>
      </c>
      <c r="K5" s="9">
        <f t="shared" si="2"/>
        <v>44.847999999999999</v>
      </c>
      <c r="L5" s="9">
        <f t="shared" si="3"/>
        <v>83.69</v>
      </c>
      <c r="M5" s="9">
        <f t="shared" si="4"/>
        <v>20.518000000000001</v>
      </c>
      <c r="N5" s="9">
        <f t="shared" si="5"/>
        <v>-59.36</v>
      </c>
      <c r="O5" s="9">
        <f t="shared" si="6"/>
        <v>104.208</v>
      </c>
      <c r="P5" s="9">
        <f t="shared" si="7"/>
        <v>-3.8060000000000045</v>
      </c>
      <c r="Q5" s="9">
        <f t="shared" si="8"/>
        <v>48.654000000000003</v>
      </c>
    </row>
    <row r="6" spans="1:17" x14ac:dyDescent="0.3">
      <c r="A6" s="3">
        <v>2007</v>
      </c>
      <c r="B6" s="7">
        <v>5</v>
      </c>
      <c r="C6" s="7" t="s">
        <v>34</v>
      </c>
      <c r="D6" s="7" t="s">
        <v>153</v>
      </c>
      <c r="E6" s="7" t="str">
        <f t="shared" si="9"/>
        <v>A</v>
      </c>
      <c r="F6" s="7" t="str">
        <f t="shared" si="0"/>
        <v>SECE</v>
      </c>
      <c r="G6" s="8">
        <f>IFERROR(VLOOKUP(C6,'2007'!B:C,2,FALSE),"")</f>
        <v>9.6</v>
      </c>
      <c r="H6" s="9">
        <f t="shared" si="1"/>
        <v>10.176</v>
      </c>
      <c r="J6" s="2">
        <v>2011</v>
      </c>
      <c r="K6" s="9">
        <f t="shared" si="2"/>
        <v>18.435999999999996</v>
      </c>
      <c r="L6" s="9">
        <f t="shared" si="3"/>
        <v>68.621999999999986</v>
      </c>
      <c r="M6" s="9">
        <f t="shared" si="4"/>
        <v>19.308</v>
      </c>
      <c r="N6" s="9">
        <f t="shared" si="5"/>
        <v>-69.494</v>
      </c>
      <c r="O6" s="9">
        <f t="shared" si="6"/>
        <v>87.929999999999978</v>
      </c>
      <c r="P6" s="9">
        <f t="shared" si="7"/>
        <v>33.29</v>
      </c>
      <c r="Q6" s="9">
        <f t="shared" si="8"/>
        <v>-14.854000000000001</v>
      </c>
    </row>
    <row r="7" spans="1:17" x14ac:dyDescent="0.3">
      <c r="A7" s="3">
        <v>2007</v>
      </c>
      <c r="B7" s="7">
        <v>6</v>
      </c>
      <c r="C7" s="7" t="s">
        <v>121</v>
      </c>
      <c r="D7" s="7" t="s">
        <v>147</v>
      </c>
      <c r="E7" s="7" t="str">
        <f t="shared" si="9"/>
        <v>H</v>
      </c>
      <c r="F7" s="7" t="str">
        <f t="shared" si="0"/>
        <v>OOC</v>
      </c>
      <c r="G7" s="8">
        <f>IFERROR(VLOOKUP(C7,'2007'!B:C,2,FALSE),"")</f>
        <v>-17.399999999999999</v>
      </c>
      <c r="H7" s="9">
        <f t="shared" si="1"/>
        <v>-18.443999999999999</v>
      </c>
      <c r="J7" s="2">
        <v>2012</v>
      </c>
      <c r="K7" s="9">
        <f t="shared" si="2"/>
        <v>26.110000000000007</v>
      </c>
      <c r="L7" s="9">
        <f t="shared" si="3"/>
        <v>86.24</v>
      </c>
      <c r="M7" s="9">
        <f t="shared" si="4"/>
        <v>3.8539999999999996</v>
      </c>
      <c r="N7" s="9">
        <f t="shared" si="5"/>
        <v>-63.983999999999995</v>
      </c>
      <c r="O7" s="9">
        <f t="shared" si="6"/>
        <v>90.093999999999994</v>
      </c>
      <c r="P7" s="9">
        <f t="shared" si="7"/>
        <v>-29.233999999999991</v>
      </c>
      <c r="Q7" s="9">
        <f t="shared" si="8"/>
        <v>55.344000000000001</v>
      </c>
    </row>
    <row r="8" spans="1:17" x14ac:dyDescent="0.3">
      <c r="A8" s="3">
        <v>2007</v>
      </c>
      <c r="B8" s="7">
        <v>7</v>
      </c>
      <c r="C8" s="7" t="s">
        <v>14</v>
      </c>
      <c r="D8" s="7" t="s">
        <v>147</v>
      </c>
      <c r="E8" s="7" t="str">
        <f t="shared" si="9"/>
        <v>H</v>
      </c>
      <c r="F8" s="7" t="str">
        <f t="shared" si="0"/>
        <v>SECE</v>
      </c>
      <c r="G8" s="8">
        <f>IFERROR(VLOOKUP(C8,'2007'!B:C,2,FALSE),"")</f>
        <v>16.600000000000001</v>
      </c>
      <c r="H8" s="9">
        <f t="shared" si="1"/>
        <v>15.604000000000001</v>
      </c>
      <c r="J8" s="2">
        <v>2013</v>
      </c>
      <c r="K8" s="9">
        <f t="shared" si="2"/>
        <v>77.355999999999995</v>
      </c>
      <c r="L8" s="9">
        <f t="shared" si="3"/>
        <v>81.626000000000005</v>
      </c>
      <c r="M8" s="9">
        <f t="shared" si="4"/>
        <v>14.946000000000002</v>
      </c>
      <c r="N8" s="9">
        <f t="shared" si="5"/>
        <v>-19.216000000000001</v>
      </c>
      <c r="O8" s="9">
        <f t="shared" si="6"/>
        <v>96.572000000000003</v>
      </c>
      <c r="P8" s="9">
        <f t="shared" si="7"/>
        <v>1.8799999999999946</v>
      </c>
      <c r="Q8" s="9">
        <f t="shared" si="8"/>
        <v>75.475999999999999</v>
      </c>
    </row>
    <row r="9" spans="1:17" x14ac:dyDescent="0.3">
      <c r="A9" s="3">
        <v>2007</v>
      </c>
      <c r="B9" s="7">
        <v>8</v>
      </c>
      <c r="C9" s="7" t="s">
        <v>3</v>
      </c>
      <c r="D9" s="7" t="s">
        <v>172</v>
      </c>
      <c r="E9" s="7" t="s">
        <v>157</v>
      </c>
      <c r="F9" s="7" t="str">
        <f t="shared" si="0"/>
        <v>OOC</v>
      </c>
      <c r="G9" s="8">
        <f>IFERROR(VLOOKUP(C9,'2007'!B:C,2,FALSE),"")</f>
        <v>24.1</v>
      </c>
      <c r="H9" s="9">
        <f t="shared" si="1"/>
        <v>25.546000000000003</v>
      </c>
      <c r="J9" s="2">
        <v>2014</v>
      </c>
      <c r="K9" s="9">
        <f t="shared" si="2"/>
        <v>66.624000000000009</v>
      </c>
      <c r="L9" s="9">
        <f t="shared" si="3"/>
        <v>125.542</v>
      </c>
      <c r="M9" s="9">
        <f t="shared" si="4"/>
        <v>-9.9640000000000004</v>
      </c>
      <c r="N9" s="9">
        <f t="shared" si="5"/>
        <v>-48.954000000000001</v>
      </c>
      <c r="O9" s="9">
        <f t="shared" si="6"/>
        <v>115.578</v>
      </c>
      <c r="P9" s="9">
        <f t="shared" si="7"/>
        <v>-4.202</v>
      </c>
      <c r="Q9" s="9">
        <f t="shared" si="8"/>
        <v>70.826000000000008</v>
      </c>
    </row>
    <row r="10" spans="1:17" x14ac:dyDescent="0.3">
      <c r="A10" s="3">
        <v>2007</v>
      </c>
      <c r="B10" s="7">
        <v>9</v>
      </c>
      <c r="C10" s="7" t="s">
        <v>26</v>
      </c>
      <c r="D10" s="7" t="s">
        <v>146</v>
      </c>
      <c r="E10" s="7" t="str">
        <f t="shared" si="9"/>
        <v>A</v>
      </c>
      <c r="F10" s="7" t="str">
        <f t="shared" si="0"/>
        <v>SECE</v>
      </c>
      <c r="G10" s="8">
        <f>IFERROR(VLOOKUP(C10,'2007'!B:C,2,FALSE),"")</f>
        <v>10.6</v>
      </c>
      <c r="H10" s="9">
        <f t="shared" si="1"/>
        <v>11.236000000000001</v>
      </c>
      <c r="J10" s="10"/>
      <c r="K10" s="11"/>
      <c r="L10" s="11"/>
      <c r="M10" s="11"/>
      <c r="N10" s="11"/>
      <c r="O10" s="11"/>
      <c r="P10" s="11"/>
      <c r="Q10" s="11"/>
    </row>
    <row r="11" spans="1:17" x14ac:dyDescent="0.3">
      <c r="A11" s="3">
        <v>2007</v>
      </c>
      <c r="B11" s="7">
        <v>10</v>
      </c>
      <c r="C11" s="7" t="s">
        <v>43</v>
      </c>
      <c r="D11" s="7" t="s">
        <v>147</v>
      </c>
      <c r="E11" s="7" t="str">
        <f t="shared" si="9"/>
        <v>H</v>
      </c>
      <c r="F11" s="7" t="str">
        <f t="shared" si="0"/>
        <v>SECW</v>
      </c>
      <c r="G11" s="8">
        <f>IFERROR(VLOOKUP(C11,'2007'!B:C,2,FALSE),"")</f>
        <v>3.1</v>
      </c>
      <c r="H11" s="9">
        <f t="shared" si="1"/>
        <v>2.9139999999999997</v>
      </c>
      <c r="J11" s="2" t="s">
        <v>249</v>
      </c>
      <c r="K11" s="9">
        <f>MIN(K2:K9)</f>
        <v>13.004000000000005</v>
      </c>
      <c r="L11" s="9">
        <f t="shared" ref="L11:Q11" si="10">MIN(L2:L9)</f>
        <v>36.348000000000006</v>
      </c>
      <c r="M11" s="9">
        <f t="shared" si="10"/>
        <v>-9.9640000000000004</v>
      </c>
      <c r="N11" s="9">
        <f t="shared" si="10"/>
        <v>-69.494</v>
      </c>
      <c r="O11" s="9">
        <f t="shared" si="10"/>
        <v>56.28</v>
      </c>
      <c r="P11" s="9">
        <f t="shared" si="10"/>
        <v>-39.862000000000002</v>
      </c>
      <c r="Q11" s="9">
        <f t="shared" si="10"/>
        <v>-14.854000000000001</v>
      </c>
    </row>
    <row r="12" spans="1:17" x14ac:dyDescent="0.3">
      <c r="A12" s="3">
        <v>2007</v>
      </c>
      <c r="B12" s="7">
        <v>11</v>
      </c>
      <c r="C12" s="7" t="s">
        <v>37</v>
      </c>
      <c r="D12" s="7" t="s">
        <v>167</v>
      </c>
      <c r="E12" s="7" t="str">
        <f t="shared" si="9"/>
        <v>A</v>
      </c>
      <c r="F12" s="7" t="str">
        <f t="shared" si="0"/>
        <v>SECW</v>
      </c>
      <c r="G12" s="8">
        <f>IFERROR(VLOOKUP(C12,'2007'!B:C,2,FALSE),"")</f>
        <v>5</v>
      </c>
      <c r="H12" s="9">
        <f t="shared" si="1"/>
        <v>5.3000000000000007</v>
      </c>
      <c r="J12" s="2" t="s">
        <v>250</v>
      </c>
      <c r="K12" s="9">
        <f>MAX(K2:K9)</f>
        <v>77.355999999999995</v>
      </c>
      <c r="L12" s="9">
        <f t="shared" ref="L12:Q12" si="11">MAX(L2:L9)</f>
        <v>125.542</v>
      </c>
      <c r="M12" s="9">
        <f t="shared" si="11"/>
        <v>37.016000000000005</v>
      </c>
      <c r="N12" s="9">
        <f t="shared" si="11"/>
        <v>-19.216000000000001</v>
      </c>
      <c r="O12" s="9">
        <f t="shared" si="11"/>
        <v>115.578</v>
      </c>
      <c r="P12" s="9">
        <f t="shared" si="11"/>
        <v>46.501999999999995</v>
      </c>
      <c r="Q12" s="9">
        <f t="shared" si="11"/>
        <v>75.475999999999999</v>
      </c>
    </row>
    <row r="13" spans="1:17" x14ac:dyDescent="0.3">
      <c r="A13" s="3">
        <v>2007</v>
      </c>
      <c r="B13" s="7">
        <v>12</v>
      </c>
      <c r="C13" s="7" t="s">
        <v>78</v>
      </c>
      <c r="D13" s="7" t="s">
        <v>147</v>
      </c>
      <c r="E13" s="7" t="str">
        <f t="shared" si="9"/>
        <v>H</v>
      </c>
      <c r="F13" s="7" t="str">
        <f t="shared" si="0"/>
        <v>SECW</v>
      </c>
      <c r="G13" s="8">
        <f>IFERROR(VLOOKUP(C13,'2007'!B:C,2,FALSE),"")</f>
        <v>-3.3</v>
      </c>
      <c r="H13" s="9">
        <f t="shared" si="1"/>
        <v>-3.4979999999999998</v>
      </c>
      <c r="J13" s="2" t="s">
        <v>251</v>
      </c>
      <c r="K13" s="9">
        <f>AVERAGE(K2:K9)</f>
        <v>43.199000000000005</v>
      </c>
      <c r="L13" s="9">
        <f t="shared" ref="L13:Q13" si="12">AVERAGE(L2:L9)</f>
        <v>74.541250000000005</v>
      </c>
      <c r="M13" s="9">
        <f t="shared" si="12"/>
        <v>13.97875</v>
      </c>
      <c r="N13" s="9">
        <f t="shared" si="12"/>
        <v>-45.320999999999998</v>
      </c>
      <c r="O13" s="9">
        <f t="shared" si="12"/>
        <v>88.519999999999982</v>
      </c>
      <c r="P13" s="9">
        <f t="shared" si="12"/>
        <v>-1.1765000000000008</v>
      </c>
      <c r="Q13" s="9">
        <f t="shared" si="12"/>
        <v>44.375500000000002</v>
      </c>
    </row>
    <row r="14" spans="1:17" ht="15" customHeight="1" x14ac:dyDescent="0.3">
      <c r="A14" s="4">
        <v>2008</v>
      </c>
      <c r="B14" s="12">
        <v>1</v>
      </c>
      <c r="C14" s="13" t="s">
        <v>94</v>
      </c>
      <c r="D14" s="12" t="s">
        <v>204</v>
      </c>
      <c r="E14" s="12" t="s">
        <v>157</v>
      </c>
      <c r="F14" s="12" t="str">
        <f>IF(OR(C14="Alabama",C14="Arkansas",C14="Auburn",C14="LSU",C14="Mississippi State",C14="Ole Miss",C14="Texas A&amp;M"),"SECW",IF(OR(C14="Florida",C14="Georgia",C14="Kentucky",C14="Missouri",C14="South Carolina",C14="Tennessee",C14="Vanderbilt"),"SECE","OOC"))</f>
        <v>OOC</v>
      </c>
      <c r="G14" s="14">
        <f>IFERROR(VLOOKUP(C14,'2008'!B:C,2,FALSE),"")</f>
        <v>-8.6</v>
      </c>
      <c r="H14" s="15">
        <f>IF(G14&gt;=0,IF(E14="H",0.94,IF(E14="A",1.06,1)),IF(E14="H",1.06,IF(E14="A",0.94,1)))*G14</f>
        <v>-8.0839999999999996</v>
      </c>
      <c r="J14" s="2" t="s">
        <v>252</v>
      </c>
      <c r="K14" s="9">
        <f>_xlfn.STDEV.S(K2:K9)</f>
        <v>23.980958398577094</v>
      </c>
      <c r="L14" s="9">
        <f t="shared" ref="L14:Q14" si="13">_xlfn.STDEV.S(L2:L9)</f>
        <v>27.066459474781674</v>
      </c>
      <c r="M14" s="9">
        <f t="shared" si="13"/>
        <v>13.794117294287862</v>
      </c>
      <c r="N14" s="9">
        <f t="shared" si="13"/>
        <v>18.938506774747125</v>
      </c>
      <c r="O14" s="9">
        <f t="shared" si="13"/>
        <v>18.261074604586899</v>
      </c>
      <c r="P14" s="9">
        <f t="shared" si="13"/>
        <v>29.116293734902843</v>
      </c>
      <c r="Q14" s="9">
        <f t="shared" si="13"/>
        <v>29.611624681629927</v>
      </c>
    </row>
    <row r="15" spans="1:17" x14ac:dyDescent="0.3">
      <c r="A15" s="4">
        <v>2008</v>
      </c>
      <c r="B15" s="12">
        <v>2</v>
      </c>
      <c r="C15" s="12" t="s">
        <v>205</v>
      </c>
      <c r="D15" s="12" t="s">
        <v>147</v>
      </c>
      <c r="E15" s="12" t="str">
        <f t="shared" si="9"/>
        <v>H</v>
      </c>
      <c r="F15" s="12" t="str">
        <f t="shared" si="0"/>
        <v>OOC</v>
      </c>
      <c r="G15" s="14">
        <v>-30</v>
      </c>
      <c r="H15" s="15">
        <f t="shared" si="1"/>
        <v>-31.8</v>
      </c>
    </row>
    <row r="16" spans="1:17" x14ac:dyDescent="0.3">
      <c r="A16" s="4">
        <v>2008</v>
      </c>
      <c r="B16" s="12">
        <v>3</v>
      </c>
      <c r="C16" s="12" t="s">
        <v>21</v>
      </c>
      <c r="D16" s="12" t="s">
        <v>147</v>
      </c>
      <c r="E16" s="12" t="str">
        <f t="shared" si="9"/>
        <v>H</v>
      </c>
      <c r="F16" s="12" t="str">
        <f t="shared" si="0"/>
        <v>SECW</v>
      </c>
      <c r="G16" s="14">
        <f>IFERROR(VLOOKUP(C16,'2008'!B:C,2,FALSE),"")</f>
        <v>-1.6</v>
      </c>
      <c r="H16" s="15">
        <f t="shared" si="1"/>
        <v>-1.6960000000000002</v>
      </c>
    </row>
    <row r="17" spans="1:8" x14ac:dyDescent="0.3">
      <c r="A17" s="4">
        <v>2008</v>
      </c>
      <c r="B17" s="12">
        <v>4</v>
      </c>
      <c r="C17" s="12" t="s">
        <v>59</v>
      </c>
      <c r="D17" s="12" t="s">
        <v>131</v>
      </c>
      <c r="E17" s="12" t="s">
        <v>157</v>
      </c>
      <c r="F17" s="12" t="str">
        <f t="shared" si="0"/>
        <v>OOC</v>
      </c>
      <c r="G17" s="14">
        <f>IFERROR(VLOOKUP(C17,'2008'!B:C,2,FALSE),"")</f>
        <v>8.8000000000000007</v>
      </c>
      <c r="H17" s="15">
        <f t="shared" si="1"/>
        <v>9.3280000000000012</v>
      </c>
    </row>
    <row r="18" spans="1:8" x14ac:dyDescent="0.3">
      <c r="A18" s="4">
        <v>2008</v>
      </c>
      <c r="B18" s="12">
        <v>5</v>
      </c>
      <c r="C18" s="12" t="s">
        <v>4</v>
      </c>
      <c r="D18" s="12" t="s">
        <v>134</v>
      </c>
      <c r="E18" s="12" t="str">
        <f t="shared" si="9"/>
        <v>A</v>
      </c>
      <c r="F18" s="12" t="str">
        <f t="shared" si="0"/>
        <v>SECW</v>
      </c>
      <c r="G18" s="14">
        <f>IFERROR(VLOOKUP(C18,'2008'!B:C,2,FALSE),"")</f>
        <v>9.9</v>
      </c>
      <c r="H18" s="15">
        <f t="shared" si="1"/>
        <v>10.494000000000002</v>
      </c>
    </row>
    <row r="19" spans="1:8" x14ac:dyDescent="0.3">
      <c r="A19" s="4">
        <v>2008</v>
      </c>
      <c r="B19" s="12">
        <v>6</v>
      </c>
      <c r="C19" s="12" t="s">
        <v>64</v>
      </c>
      <c r="D19" s="12" t="s">
        <v>147</v>
      </c>
      <c r="E19" s="12" t="str">
        <f t="shared" si="9"/>
        <v>H</v>
      </c>
      <c r="F19" s="12" t="str">
        <f t="shared" si="0"/>
        <v>SECE</v>
      </c>
      <c r="G19" s="14">
        <f>IFERROR(VLOOKUP(C19,'2008'!B:C,2,FALSE),"")</f>
        <v>3.2</v>
      </c>
      <c r="H19" s="15">
        <f t="shared" si="1"/>
        <v>3.008</v>
      </c>
    </row>
    <row r="20" spans="1:8" x14ac:dyDescent="0.3">
      <c r="A20" s="4">
        <v>2008</v>
      </c>
      <c r="B20" s="12">
        <v>7</v>
      </c>
      <c r="C20" s="12" t="s">
        <v>14</v>
      </c>
      <c r="D20" s="12" t="s">
        <v>135</v>
      </c>
      <c r="E20" s="12" t="str">
        <f t="shared" si="9"/>
        <v>A</v>
      </c>
      <c r="F20" s="12" t="str">
        <f t="shared" si="0"/>
        <v>SECE</v>
      </c>
      <c r="G20" s="14">
        <f>IFERROR(VLOOKUP(C20,'2008'!B:C,2,FALSE),"")</f>
        <v>5.8</v>
      </c>
      <c r="H20" s="15">
        <f t="shared" si="1"/>
        <v>6.1479999999999997</v>
      </c>
    </row>
    <row r="21" spans="1:8" x14ac:dyDescent="0.3">
      <c r="A21" s="4">
        <v>2008</v>
      </c>
      <c r="B21" s="12">
        <v>8</v>
      </c>
      <c r="C21" s="12" t="s">
        <v>90</v>
      </c>
      <c r="D21" s="12" t="s">
        <v>147</v>
      </c>
      <c r="E21" s="12" t="str">
        <f t="shared" si="9"/>
        <v>H</v>
      </c>
      <c r="F21" s="12" t="str">
        <f t="shared" si="0"/>
        <v>OOC</v>
      </c>
      <c r="G21" s="14">
        <f>IFERROR(VLOOKUP(C21,'2008'!B:C,2,FALSE),"")</f>
        <v>-12</v>
      </c>
      <c r="H21" s="15">
        <f t="shared" si="1"/>
        <v>-12.72</v>
      </c>
    </row>
    <row r="22" spans="1:8" x14ac:dyDescent="0.3">
      <c r="A22" s="4">
        <v>2008</v>
      </c>
      <c r="B22" s="12">
        <v>9</v>
      </c>
      <c r="C22" s="12" t="s">
        <v>26</v>
      </c>
      <c r="D22" s="12" t="s">
        <v>147</v>
      </c>
      <c r="E22" s="12" t="str">
        <f t="shared" si="9"/>
        <v>H</v>
      </c>
      <c r="F22" s="12" t="str">
        <f t="shared" si="0"/>
        <v>SECE</v>
      </c>
      <c r="G22" s="14">
        <f>IFERROR(VLOOKUP(C22,'2008'!B:C,2,FALSE),"")</f>
        <v>-1.1000000000000001</v>
      </c>
      <c r="H22" s="15">
        <f t="shared" si="1"/>
        <v>-1.1660000000000001</v>
      </c>
    </row>
    <row r="23" spans="1:8" x14ac:dyDescent="0.3">
      <c r="A23" s="4">
        <v>2008</v>
      </c>
      <c r="B23" s="12">
        <v>10</v>
      </c>
      <c r="C23" s="12" t="s">
        <v>43</v>
      </c>
      <c r="D23" s="12" t="s">
        <v>132</v>
      </c>
      <c r="E23" s="12" t="str">
        <f t="shared" si="9"/>
        <v>A</v>
      </c>
      <c r="F23" s="12" t="str">
        <f t="shared" si="0"/>
        <v>SECW</v>
      </c>
      <c r="G23" s="14">
        <f>IFERROR(VLOOKUP(C23,'2008'!B:C,2,FALSE),"")</f>
        <v>19.8</v>
      </c>
      <c r="H23" s="15">
        <f t="shared" si="1"/>
        <v>20.988000000000003</v>
      </c>
    </row>
    <row r="24" spans="1:8" x14ac:dyDescent="0.3">
      <c r="A24" s="4">
        <v>2008</v>
      </c>
      <c r="B24" s="12">
        <v>11</v>
      </c>
      <c r="C24" s="12" t="s">
        <v>37</v>
      </c>
      <c r="D24" s="12" t="s">
        <v>147</v>
      </c>
      <c r="E24" s="12" t="str">
        <f t="shared" si="9"/>
        <v>H</v>
      </c>
      <c r="F24" s="12" t="str">
        <f t="shared" si="0"/>
        <v>SECW</v>
      </c>
      <c r="G24" s="14">
        <f>IFERROR(VLOOKUP(C24,'2008'!B:C,2,FALSE),"")</f>
        <v>4.8</v>
      </c>
      <c r="H24" s="15">
        <f t="shared" si="1"/>
        <v>4.5119999999999996</v>
      </c>
    </row>
    <row r="25" spans="1:8" x14ac:dyDescent="0.3">
      <c r="A25" s="4">
        <v>2008</v>
      </c>
      <c r="B25" s="12">
        <v>12</v>
      </c>
      <c r="C25" s="12" t="s">
        <v>78</v>
      </c>
      <c r="D25" s="12" t="s">
        <v>137</v>
      </c>
      <c r="E25" s="12" t="str">
        <f t="shared" si="9"/>
        <v>A</v>
      </c>
      <c r="F25" s="12" t="str">
        <f t="shared" si="0"/>
        <v>SECW</v>
      </c>
      <c r="G25" s="14">
        <f>IFERROR(VLOOKUP(C25,'2008'!B:C,2,FALSE),"")</f>
        <v>13.2</v>
      </c>
      <c r="H25" s="15">
        <f t="shared" si="1"/>
        <v>13.991999999999999</v>
      </c>
    </row>
    <row r="26" spans="1:8" ht="15" customHeight="1" x14ac:dyDescent="0.3">
      <c r="A26" s="3">
        <v>2009</v>
      </c>
      <c r="B26" s="7">
        <v>1</v>
      </c>
      <c r="C26" s="16" t="s">
        <v>211</v>
      </c>
      <c r="D26" s="7" t="s">
        <v>147</v>
      </c>
      <c r="E26" s="7" t="str">
        <f>IF(OR(D26="Nashville, TN",D26="Baton Rouge, LA",D26="Oxford, MS",D26="Fayetteville, AR",D26="Knoxville, TN",D26="Tuscaloosa, AL",D26="Auburn, AL",D26="Columbia, SC",D26="Lexington, KY",D26="College Station, TX",D26="Athens, GA",D26="Columbia, MO",D26="Gainesville, FL",D26="Little Rock, AR"),"A",IF(D26="Starkville, MS","H","N"))</f>
        <v>H</v>
      </c>
      <c r="F26" s="7" t="str">
        <f>IF(OR(C26="Alabama",C26="Arkansas",C26="Auburn",C26="LSU",C26="Mississippi State",C26="Ole Miss",C26="Texas A&amp;M"),"SECW",IF(OR(C26="Florida",C26="Georgia",C26="Kentucky",C26="Missouri",C26="South Carolina",C26="Tennessee",C26="Vanderbilt"),"SECE","OOC"))</f>
        <v>OOC</v>
      </c>
      <c r="G26" s="8">
        <v>-30</v>
      </c>
      <c r="H26" s="9">
        <f>IF(G26&gt;=0,IF(E26="H",0.94,IF(E26="A",1.06,1)),IF(E26="H",1.06,IF(E26="A",0.94,1)))*G26</f>
        <v>-31.8</v>
      </c>
    </row>
    <row r="27" spans="1:8" x14ac:dyDescent="0.3">
      <c r="A27" s="3">
        <v>2009</v>
      </c>
      <c r="B27" s="7">
        <v>2</v>
      </c>
      <c r="C27" s="7" t="s">
        <v>21</v>
      </c>
      <c r="D27" s="7" t="s">
        <v>148</v>
      </c>
      <c r="E27" s="7" t="str">
        <f t="shared" si="9"/>
        <v>A</v>
      </c>
      <c r="F27" s="7" t="str">
        <f t="shared" si="0"/>
        <v>SECW</v>
      </c>
      <c r="G27" s="8">
        <f>IFERROR(VLOOKUP(C27,'2009'!B:C,2,FALSE),"")</f>
        <v>9.1</v>
      </c>
      <c r="H27" s="9">
        <f t="shared" si="1"/>
        <v>9.6460000000000008</v>
      </c>
    </row>
    <row r="28" spans="1:8" x14ac:dyDescent="0.3">
      <c r="A28" s="3">
        <v>2009</v>
      </c>
      <c r="B28" s="7">
        <v>3</v>
      </c>
      <c r="C28" s="7" t="s">
        <v>64</v>
      </c>
      <c r="D28" s="7" t="s">
        <v>155</v>
      </c>
      <c r="E28" s="7" t="str">
        <f t="shared" si="9"/>
        <v>A</v>
      </c>
      <c r="F28" s="7" t="str">
        <f t="shared" si="0"/>
        <v>SECE</v>
      </c>
      <c r="G28" s="8">
        <f>IFERROR(VLOOKUP(C28,'2009'!B:C,2,FALSE),"")</f>
        <v>-9.4</v>
      </c>
      <c r="H28" s="9">
        <f t="shared" si="1"/>
        <v>-8.8360000000000003</v>
      </c>
    </row>
    <row r="29" spans="1:8" x14ac:dyDescent="0.3">
      <c r="A29" s="3">
        <v>2009</v>
      </c>
      <c r="B29" s="7">
        <v>4</v>
      </c>
      <c r="C29" s="7" t="s">
        <v>4</v>
      </c>
      <c r="D29" s="7" t="s">
        <v>147</v>
      </c>
      <c r="E29" s="7" t="str">
        <f t="shared" si="9"/>
        <v>H</v>
      </c>
      <c r="F29" s="7" t="str">
        <f t="shared" si="0"/>
        <v>SECW</v>
      </c>
      <c r="G29" s="8">
        <f>IFERROR(VLOOKUP(C29,'2009'!B:C,2,FALSE),"")</f>
        <v>15.5</v>
      </c>
      <c r="H29" s="9">
        <f t="shared" si="1"/>
        <v>14.569999999999999</v>
      </c>
    </row>
    <row r="30" spans="1:8" x14ac:dyDescent="0.3">
      <c r="A30" s="3">
        <v>2009</v>
      </c>
      <c r="B30" s="7">
        <v>5</v>
      </c>
      <c r="C30" s="7" t="s">
        <v>59</v>
      </c>
      <c r="D30" s="7" t="s">
        <v>147</v>
      </c>
      <c r="E30" s="7" t="str">
        <f t="shared" si="9"/>
        <v>H</v>
      </c>
      <c r="F30" s="7" t="str">
        <f t="shared" si="0"/>
        <v>OOC</v>
      </c>
      <c r="G30" s="8">
        <f>IFERROR(VLOOKUP(C30,'2009'!B:C,2,FALSE),"")</f>
        <v>8.5</v>
      </c>
      <c r="H30" s="9">
        <f t="shared" si="1"/>
        <v>7.9899999999999993</v>
      </c>
    </row>
    <row r="31" spans="1:8" x14ac:dyDescent="0.3">
      <c r="A31" s="3">
        <v>2009</v>
      </c>
      <c r="B31" s="7">
        <v>6</v>
      </c>
      <c r="C31" s="7" t="s">
        <v>79</v>
      </c>
      <c r="D31" s="7" t="s">
        <v>147</v>
      </c>
      <c r="E31" s="7" t="str">
        <f t="shared" si="9"/>
        <v>H</v>
      </c>
      <c r="F31" s="7" t="str">
        <f t="shared" si="0"/>
        <v>OOC</v>
      </c>
      <c r="G31" s="8">
        <f>IFERROR(VLOOKUP(C31,'2009'!B:C,2,FALSE),"")</f>
        <v>4.2</v>
      </c>
      <c r="H31" s="9">
        <f t="shared" si="1"/>
        <v>3.948</v>
      </c>
    </row>
    <row r="32" spans="1:8" x14ac:dyDescent="0.3">
      <c r="A32" s="3">
        <v>2009</v>
      </c>
      <c r="B32" s="7">
        <v>7</v>
      </c>
      <c r="C32" s="7" t="s">
        <v>90</v>
      </c>
      <c r="D32" s="7" t="s">
        <v>206</v>
      </c>
      <c r="E32" s="7" t="s">
        <v>157</v>
      </c>
      <c r="F32" s="7" t="str">
        <f t="shared" si="0"/>
        <v>OOC</v>
      </c>
      <c r="G32" s="8">
        <f>IFERROR(VLOOKUP(C32,'2009'!B:C,2,FALSE),"")</f>
        <v>-0.4</v>
      </c>
      <c r="H32" s="9">
        <f t="shared" si="1"/>
        <v>-0.376</v>
      </c>
    </row>
    <row r="33" spans="1:8" x14ac:dyDescent="0.3">
      <c r="A33" s="3">
        <v>2009</v>
      </c>
      <c r="B33" s="7">
        <v>8</v>
      </c>
      <c r="C33" s="7" t="s">
        <v>5</v>
      </c>
      <c r="D33" s="7" t="s">
        <v>147</v>
      </c>
      <c r="E33" s="7" t="str">
        <f t="shared" si="9"/>
        <v>H</v>
      </c>
      <c r="F33" s="7" t="str">
        <f t="shared" si="0"/>
        <v>SECE</v>
      </c>
      <c r="G33" s="8">
        <f>IFERROR(VLOOKUP(C33,'2009'!B:C,2,FALSE),"")</f>
        <v>25</v>
      </c>
      <c r="H33" s="9">
        <f t="shared" si="1"/>
        <v>23.5</v>
      </c>
    </row>
    <row r="34" spans="1:8" x14ac:dyDescent="0.3">
      <c r="A34" s="3">
        <v>2009</v>
      </c>
      <c r="B34" s="7">
        <v>9</v>
      </c>
      <c r="C34" s="7" t="s">
        <v>26</v>
      </c>
      <c r="D34" s="7" t="s">
        <v>146</v>
      </c>
      <c r="E34" s="7" t="str">
        <f t="shared" si="9"/>
        <v>A</v>
      </c>
      <c r="F34" s="7" t="str">
        <f t="shared" si="0"/>
        <v>SECE</v>
      </c>
      <c r="G34" s="8">
        <f>IFERROR(VLOOKUP(C34,'2009'!B:C,2,FALSE),"")</f>
        <v>3.3</v>
      </c>
      <c r="H34" s="9">
        <f t="shared" si="1"/>
        <v>3.4979999999999998</v>
      </c>
    </row>
    <row r="35" spans="1:8" x14ac:dyDescent="0.3">
      <c r="A35" s="3">
        <v>2009</v>
      </c>
      <c r="B35" s="7">
        <v>10</v>
      </c>
      <c r="C35" s="7" t="s">
        <v>43</v>
      </c>
      <c r="D35" s="7" t="s">
        <v>147</v>
      </c>
      <c r="E35" s="7" t="str">
        <f t="shared" si="9"/>
        <v>H</v>
      </c>
      <c r="F35" s="7" t="str">
        <f t="shared" si="0"/>
        <v>SECW</v>
      </c>
      <c r="G35" s="8">
        <f>IFERROR(VLOOKUP(C35,'2009'!B:C,2,FALSE),"")</f>
        <v>24</v>
      </c>
      <c r="H35" s="9">
        <f t="shared" si="1"/>
        <v>22.56</v>
      </c>
    </row>
    <row r="36" spans="1:8" x14ac:dyDescent="0.3">
      <c r="A36" s="3">
        <v>2009</v>
      </c>
      <c r="B36" s="7">
        <v>11</v>
      </c>
      <c r="C36" s="7" t="s">
        <v>37</v>
      </c>
      <c r="D36" s="7" t="s">
        <v>167</v>
      </c>
      <c r="E36" s="7" t="str">
        <f t="shared" si="9"/>
        <v>A</v>
      </c>
      <c r="F36" s="7" t="str">
        <f t="shared" si="0"/>
        <v>SECW</v>
      </c>
      <c r="G36" s="8">
        <f>IFERROR(VLOOKUP(C36,'2009'!B:C,2,FALSE),"")</f>
        <v>12.7</v>
      </c>
      <c r="H36" s="9">
        <f t="shared" si="1"/>
        <v>13.462</v>
      </c>
    </row>
    <row r="37" spans="1:8" x14ac:dyDescent="0.3">
      <c r="A37" s="3">
        <v>2009</v>
      </c>
      <c r="B37" s="7">
        <v>12</v>
      </c>
      <c r="C37" s="7" t="s">
        <v>78</v>
      </c>
      <c r="D37" s="7" t="s">
        <v>147</v>
      </c>
      <c r="E37" s="7" t="str">
        <f t="shared" si="9"/>
        <v>H</v>
      </c>
      <c r="F37" s="7" t="str">
        <f t="shared" si="0"/>
        <v>SECW</v>
      </c>
      <c r="G37" s="8">
        <f>IFERROR(VLOOKUP(C37,'2009'!B:C,2,FALSE),"")</f>
        <v>6.1</v>
      </c>
      <c r="H37" s="9">
        <f t="shared" si="1"/>
        <v>5.7339999999999991</v>
      </c>
    </row>
    <row r="38" spans="1:8" ht="15" customHeight="1" x14ac:dyDescent="0.3">
      <c r="A38" s="4">
        <v>2010</v>
      </c>
      <c r="B38" s="12">
        <v>1</v>
      </c>
      <c r="C38" s="13" t="s">
        <v>112</v>
      </c>
      <c r="D38" s="12" t="s">
        <v>147</v>
      </c>
      <c r="E38" s="12" t="str">
        <f>IF(OR(D38="Nashville, TN",D38="Baton Rouge, LA",D38="Oxford, MS",D38="Fayetteville, AR",D38="Knoxville, TN",D38="Tuscaloosa, AL",D38="Auburn, AL",D38="Columbia, SC",D38="Lexington, KY",D38="College Station, TX",D38="Athens, GA",D38="Columbia, MO",D38="Gainesville, FL",D38="Little Rock, AR"),"A",IF(D38="Starkville, MS","H","N"))</f>
        <v>H</v>
      </c>
      <c r="F38" s="12" t="str">
        <f>IF(OR(C38="Alabama",C38="Arkansas",C38="Auburn",C38="LSU",C38="Mississippi State",C38="Ole Miss",C38="Texas A&amp;M"),"SECW",IF(OR(C38="Florida",C38="Georgia",C38="Kentucky",C38="Missouri",C38="South Carolina",C38="Tennessee",C38="Vanderbilt"),"SECE","OOC"))</f>
        <v>OOC</v>
      </c>
      <c r="G38" s="14">
        <f>IFERROR(VLOOKUP(C38,'2010'!B:C,2,FALSE),"")</f>
        <v>-16.7</v>
      </c>
      <c r="H38" s="15">
        <f>IF(G38&gt;=0,IF(E38="H",0.94,IF(E38="A",1.06,1)),IF(E38="H",1.06,IF(E38="A",0.94,1)))*G38</f>
        <v>-17.702000000000002</v>
      </c>
    </row>
    <row r="39" spans="1:8" x14ac:dyDescent="0.3">
      <c r="A39" s="4">
        <v>2010</v>
      </c>
      <c r="B39" s="12">
        <v>2</v>
      </c>
      <c r="C39" s="12" t="s">
        <v>21</v>
      </c>
      <c r="D39" s="12" t="s">
        <v>147</v>
      </c>
      <c r="E39" s="12" t="str">
        <f t="shared" si="9"/>
        <v>H</v>
      </c>
      <c r="F39" s="12" t="str">
        <f t="shared" si="0"/>
        <v>SECW</v>
      </c>
      <c r="G39" s="14">
        <f>IFERROR(VLOOKUP(C39,'2010'!B:C,2,FALSE),"")</f>
        <v>23.9</v>
      </c>
      <c r="H39" s="15">
        <f t="shared" si="1"/>
        <v>22.465999999999998</v>
      </c>
    </row>
    <row r="40" spans="1:8" x14ac:dyDescent="0.3">
      <c r="A40" s="4">
        <v>2010</v>
      </c>
      <c r="B40" s="12">
        <v>3</v>
      </c>
      <c r="C40" s="12" t="s">
        <v>4</v>
      </c>
      <c r="D40" s="12" t="s">
        <v>134</v>
      </c>
      <c r="E40" s="12" t="str">
        <f t="shared" si="9"/>
        <v>A</v>
      </c>
      <c r="F40" s="12" t="str">
        <f t="shared" si="0"/>
        <v>SECW</v>
      </c>
      <c r="G40" s="14">
        <f>IFERROR(VLOOKUP(C40,'2010'!B:C,2,FALSE),"")</f>
        <v>15</v>
      </c>
      <c r="H40" s="15">
        <f t="shared" si="1"/>
        <v>15.9</v>
      </c>
    </row>
    <row r="41" spans="1:8" x14ac:dyDescent="0.3">
      <c r="A41" s="4">
        <v>2010</v>
      </c>
      <c r="B41" s="12">
        <v>4</v>
      </c>
      <c r="C41" s="12" t="s">
        <v>12</v>
      </c>
      <c r="D41" s="12" t="s">
        <v>147</v>
      </c>
      <c r="E41" s="12" t="str">
        <f t="shared" si="9"/>
        <v>H</v>
      </c>
      <c r="F41" s="12" t="str">
        <f t="shared" si="0"/>
        <v>SECE</v>
      </c>
      <c r="G41" s="14">
        <f>IFERROR(VLOOKUP(C41,'2010'!B:C,2,FALSE),"")</f>
        <v>9.1999999999999993</v>
      </c>
      <c r="H41" s="15">
        <f t="shared" si="1"/>
        <v>8.6479999999999997</v>
      </c>
    </row>
    <row r="42" spans="1:8" x14ac:dyDescent="0.3">
      <c r="A42" s="4">
        <v>2010</v>
      </c>
      <c r="B42" s="12">
        <v>5</v>
      </c>
      <c r="C42" s="12" t="s">
        <v>212</v>
      </c>
      <c r="D42" s="12" t="s">
        <v>147</v>
      </c>
      <c r="E42" s="12" t="str">
        <f t="shared" si="9"/>
        <v>H</v>
      </c>
      <c r="F42" s="12" t="str">
        <f t="shared" si="0"/>
        <v>OOC</v>
      </c>
      <c r="G42" s="14">
        <v>-30</v>
      </c>
      <c r="H42" s="15">
        <f t="shared" si="1"/>
        <v>-31.8</v>
      </c>
    </row>
    <row r="43" spans="1:8" x14ac:dyDescent="0.3">
      <c r="A43" s="4">
        <v>2010</v>
      </c>
      <c r="B43" s="12">
        <v>6</v>
      </c>
      <c r="C43" s="12" t="s">
        <v>79</v>
      </c>
      <c r="D43" s="12" t="s">
        <v>198</v>
      </c>
      <c r="E43" s="12" t="s">
        <v>157</v>
      </c>
      <c r="F43" s="12" t="str">
        <f t="shared" si="0"/>
        <v>OOC</v>
      </c>
      <c r="G43" s="14">
        <f>IFERROR(VLOOKUP(C43,'2010'!B:C,2,FALSE),"")</f>
        <v>-5.3</v>
      </c>
      <c r="H43" s="15">
        <f t="shared" si="1"/>
        <v>-4.9819999999999993</v>
      </c>
    </row>
    <row r="44" spans="1:8" x14ac:dyDescent="0.3">
      <c r="A44" s="4">
        <v>2010</v>
      </c>
      <c r="B44" s="12">
        <v>7</v>
      </c>
      <c r="C44" s="12" t="s">
        <v>5</v>
      </c>
      <c r="D44" s="12" t="s">
        <v>151</v>
      </c>
      <c r="E44" s="12" t="str">
        <f t="shared" si="9"/>
        <v>A</v>
      </c>
      <c r="F44" s="12" t="str">
        <f t="shared" si="0"/>
        <v>SECE</v>
      </c>
      <c r="G44" s="14">
        <f>IFERROR(VLOOKUP(C44,'2010'!B:C,2,FALSE),"")</f>
        <v>10.4</v>
      </c>
      <c r="H44" s="15">
        <f t="shared" si="1"/>
        <v>11.024000000000001</v>
      </c>
    </row>
    <row r="45" spans="1:8" x14ac:dyDescent="0.3">
      <c r="A45" s="4">
        <v>2010</v>
      </c>
      <c r="B45" s="12">
        <v>8</v>
      </c>
      <c r="C45" s="12" t="s">
        <v>121</v>
      </c>
      <c r="D45" s="12" t="s">
        <v>147</v>
      </c>
      <c r="E45" s="12" t="str">
        <f t="shared" si="9"/>
        <v>H</v>
      </c>
      <c r="F45" s="12" t="str">
        <f t="shared" si="0"/>
        <v>OOC</v>
      </c>
      <c r="G45" s="14">
        <f>IFERROR(VLOOKUP(C45,'2010'!B:C,2,FALSE),"")</f>
        <v>-4.5999999999999996</v>
      </c>
      <c r="H45" s="15">
        <f t="shared" si="1"/>
        <v>-4.8759999999999994</v>
      </c>
    </row>
    <row r="46" spans="1:8" x14ac:dyDescent="0.3">
      <c r="A46" s="4">
        <v>2010</v>
      </c>
      <c r="B46" s="12">
        <v>9</v>
      </c>
      <c r="C46" s="12" t="s">
        <v>26</v>
      </c>
      <c r="D46" s="12" t="s">
        <v>147</v>
      </c>
      <c r="E46" s="12" t="str">
        <f t="shared" si="9"/>
        <v>H</v>
      </c>
      <c r="F46" s="12" t="str">
        <f t="shared" si="0"/>
        <v>SECE</v>
      </c>
      <c r="G46" s="14">
        <f>IFERROR(VLOOKUP(C46,'2010'!B:C,2,FALSE),"")</f>
        <v>0.9</v>
      </c>
      <c r="H46" s="15">
        <f t="shared" si="1"/>
        <v>0.84599999999999997</v>
      </c>
    </row>
    <row r="47" spans="1:8" x14ac:dyDescent="0.3">
      <c r="A47" s="4">
        <v>2010</v>
      </c>
      <c r="B47" s="12">
        <v>10</v>
      </c>
      <c r="C47" s="12" t="s">
        <v>43</v>
      </c>
      <c r="D47" s="12" t="s">
        <v>132</v>
      </c>
      <c r="E47" s="12" t="str">
        <f t="shared" si="9"/>
        <v>A</v>
      </c>
      <c r="F47" s="12" t="str">
        <f t="shared" si="0"/>
        <v>SECW</v>
      </c>
      <c r="G47" s="14">
        <f>IFERROR(VLOOKUP(C47,'2010'!B:C,2,FALSE),"")</f>
        <v>22.9</v>
      </c>
      <c r="H47" s="15">
        <f t="shared" si="1"/>
        <v>24.274000000000001</v>
      </c>
    </row>
    <row r="48" spans="1:8" x14ac:dyDescent="0.3">
      <c r="A48" s="4">
        <v>2010</v>
      </c>
      <c r="B48" s="12">
        <v>11</v>
      </c>
      <c r="C48" s="12" t="s">
        <v>37</v>
      </c>
      <c r="D48" s="12" t="s">
        <v>147</v>
      </c>
      <c r="E48" s="12" t="str">
        <f t="shared" si="9"/>
        <v>H</v>
      </c>
      <c r="F48" s="12" t="str">
        <f t="shared" si="0"/>
        <v>SECW</v>
      </c>
      <c r="G48" s="14">
        <f>IFERROR(VLOOKUP(C48,'2010'!B:C,2,FALSE),"")</f>
        <v>19.8</v>
      </c>
      <c r="H48" s="15">
        <f t="shared" si="1"/>
        <v>18.611999999999998</v>
      </c>
    </row>
    <row r="49" spans="1:8" x14ac:dyDescent="0.3">
      <c r="A49" s="4">
        <v>2010</v>
      </c>
      <c r="B49" s="12">
        <v>12</v>
      </c>
      <c r="C49" s="12" t="s">
        <v>78</v>
      </c>
      <c r="D49" s="12" t="s">
        <v>137</v>
      </c>
      <c r="E49" s="12" t="str">
        <f t="shared" si="9"/>
        <v>A</v>
      </c>
      <c r="F49" s="12" t="str">
        <f t="shared" si="0"/>
        <v>SECW</v>
      </c>
      <c r="G49" s="14">
        <f>IFERROR(VLOOKUP(C49,'2010'!B:C,2,FALSE),"")</f>
        <v>2.2999999999999998</v>
      </c>
      <c r="H49" s="15">
        <f t="shared" si="1"/>
        <v>2.4379999999999997</v>
      </c>
    </row>
    <row r="50" spans="1:8" ht="15" customHeight="1" x14ac:dyDescent="0.3">
      <c r="A50" s="3">
        <v>2011</v>
      </c>
      <c r="B50" s="7">
        <v>1</v>
      </c>
      <c r="C50" s="7" t="s">
        <v>112</v>
      </c>
      <c r="D50" s="7" t="s">
        <v>207</v>
      </c>
      <c r="E50" s="7" t="s">
        <v>157</v>
      </c>
      <c r="F50" s="7" t="str">
        <f>IF(OR(C50="Alabama",C50="Arkansas",C50="Auburn",C50="LSU",C50="Mississippi State",C50="Ole Miss",C50="Texas A&amp;M"),"SECW",IF(OR(C50="Florida",C50="Georgia",C50="Kentucky",C50="Missouri",C50="South Carolina",C50="Tennessee",C50="Vanderbilt"),"SECE","OOC"))</f>
        <v>OOC</v>
      </c>
      <c r="G50" s="8">
        <f>IFERROR(VLOOKUP(C50,'2011'!B:C,2,FALSE),"")</f>
        <v>-27.3</v>
      </c>
      <c r="H50" s="9">
        <f>IF(G50&gt;=0,IF(E50="H",0.94,IF(E50="A",1.06,1)),IF(E50="H",1.06,IF(E50="A",0.94,1)))*G50</f>
        <v>-25.661999999999999</v>
      </c>
    </row>
    <row r="51" spans="1:8" x14ac:dyDescent="0.3">
      <c r="A51" s="3">
        <v>2011</v>
      </c>
      <c r="B51" s="7">
        <v>2</v>
      </c>
      <c r="C51" s="7" t="s">
        <v>21</v>
      </c>
      <c r="D51" s="7" t="s">
        <v>148</v>
      </c>
      <c r="E51" s="7" t="str">
        <f t="shared" si="9"/>
        <v>A</v>
      </c>
      <c r="F51" s="7" t="str">
        <f t="shared" si="0"/>
        <v>SECW</v>
      </c>
      <c r="G51" s="8">
        <f>IFERROR(VLOOKUP(C51,'2011'!B:C,2,FALSE),"")</f>
        <v>4.5999999999999996</v>
      </c>
      <c r="H51" s="9">
        <f t="shared" si="1"/>
        <v>4.8759999999999994</v>
      </c>
    </row>
    <row r="52" spans="1:8" x14ac:dyDescent="0.3">
      <c r="A52" s="3">
        <v>2011</v>
      </c>
      <c r="B52" s="7">
        <v>3</v>
      </c>
      <c r="C52" s="7" t="s">
        <v>4</v>
      </c>
      <c r="D52" s="7" t="s">
        <v>147</v>
      </c>
      <c r="E52" s="7" t="str">
        <f t="shared" si="9"/>
        <v>H</v>
      </c>
      <c r="F52" s="7" t="str">
        <f t="shared" si="0"/>
        <v>SECW</v>
      </c>
      <c r="G52" s="8">
        <f>IFERROR(VLOOKUP(C52,'2011'!B:C,2,FALSE),"")</f>
        <v>28.7</v>
      </c>
      <c r="H52" s="9">
        <f t="shared" si="1"/>
        <v>26.977999999999998</v>
      </c>
    </row>
    <row r="53" spans="1:8" x14ac:dyDescent="0.3">
      <c r="A53" s="3">
        <v>2011</v>
      </c>
      <c r="B53" s="7">
        <v>4</v>
      </c>
      <c r="C53" s="7" t="s">
        <v>94</v>
      </c>
      <c r="D53" s="7" t="s">
        <v>147</v>
      </c>
      <c r="E53" s="7" t="str">
        <f t="shared" si="9"/>
        <v>H</v>
      </c>
      <c r="F53" s="7" t="str">
        <f t="shared" si="0"/>
        <v>OOC</v>
      </c>
      <c r="G53" s="8">
        <f>IFERROR(VLOOKUP(C53,'2011'!B:C,2,FALSE),"")</f>
        <v>5.5</v>
      </c>
      <c r="H53" s="9">
        <f t="shared" si="1"/>
        <v>5.17</v>
      </c>
    </row>
    <row r="54" spans="1:8" x14ac:dyDescent="0.3">
      <c r="A54" s="3">
        <v>2011</v>
      </c>
      <c r="B54" s="7">
        <v>5</v>
      </c>
      <c r="C54" s="7" t="s">
        <v>12</v>
      </c>
      <c r="D54" s="7" t="s">
        <v>154</v>
      </c>
      <c r="E54" s="7" t="str">
        <f t="shared" si="9"/>
        <v>A</v>
      </c>
      <c r="F54" s="7" t="str">
        <f t="shared" si="0"/>
        <v>SECE</v>
      </c>
      <c r="G54" s="8">
        <f>IFERROR(VLOOKUP(C54,'2011'!B:C,2,FALSE),"")</f>
        <v>15.2</v>
      </c>
      <c r="H54" s="9">
        <f t="shared" si="1"/>
        <v>16.111999999999998</v>
      </c>
    </row>
    <row r="55" spans="1:8" x14ac:dyDescent="0.3">
      <c r="A55" s="3">
        <v>2011</v>
      </c>
      <c r="B55" s="7">
        <v>6</v>
      </c>
      <c r="C55" s="7" t="s">
        <v>121</v>
      </c>
      <c r="D55" s="7" t="s">
        <v>208</v>
      </c>
      <c r="E55" s="7" t="s">
        <v>157</v>
      </c>
      <c r="F55" s="7" t="str">
        <f t="shared" si="0"/>
        <v>OOC</v>
      </c>
      <c r="G55" s="8">
        <f>IFERROR(VLOOKUP(C55,'2011'!B:C,2,FALSE),"")</f>
        <v>-18.3</v>
      </c>
      <c r="H55" s="9">
        <f t="shared" si="1"/>
        <v>-17.201999999999998</v>
      </c>
    </row>
    <row r="56" spans="1:8" x14ac:dyDescent="0.3">
      <c r="A56" s="3">
        <v>2011</v>
      </c>
      <c r="B56" s="7">
        <v>7</v>
      </c>
      <c r="C56" s="7" t="s">
        <v>34</v>
      </c>
      <c r="D56" s="7" t="s">
        <v>147</v>
      </c>
      <c r="E56" s="7" t="str">
        <f t="shared" si="9"/>
        <v>H</v>
      </c>
      <c r="F56" s="7" t="str">
        <f t="shared" si="0"/>
        <v>SECE</v>
      </c>
      <c r="G56" s="8">
        <f>IFERROR(VLOOKUP(C56,'2011'!B:C,2,FALSE),"")</f>
        <v>9.8000000000000007</v>
      </c>
      <c r="H56" s="9">
        <f t="shared" si="1"/>
        <v>9.2119999999999997</v>
      </c>
    </row>
    <row r="57" spans="1:8" x14ac:dyDescent="0.3">
      <c r="A57" s="3">
        <v>2011</v>
      </c>
      <c r="B57" s="7">
        <v>8</v>
      </c>
      <c r="C57" s="7" t="s">
        <v>26</v>
      </c>
      <c r="D57" s="7" t="s">
        <v>146</v>
      </c>
      <c r="E57" s="7" t="str">
        <f t="shared" si="9"/>
        <v>A</v>
      </c>
      <c r="F57" s="7" t="str">
        <f t="shared" si="0"/>
        <v>SECE</v>
      </c>
      <c r="G57" s="8">
        <f>IFERROR(VLOOKUP(C57,'2011'!B:C,2,FALSE),"")</f>
        <v>-6.4</v>
      </c>
      <c r="H57" s="9">
        <f t="shared" si="1"/>
        <v>-6.016</v>
      </c>
    </row>
    <row r="58" spans="1:8" x14ac:dyDescent="0.3">
      <c r="A58" s="3">
        <v>2011</v>
      </c>
      <c r="B58" s="7">
        <v>9</v>
      </c>
      <c r="C58" s="7" t="s">
        <v>173</v>
      </c>
      <c r="D58" s="7" t="s">
        <v>147</v>
      </c>
      <c r="E58" s="7" t="str">
        <f t="shared" si="9"/>
        <v>H</v>
      </c>
      <c r="F58" s="7" t="str">
        <f t="shared" si="0"/>
        <v>OOC</v>
      </c>
      <c r="G58" s="8">
        <v>-30</v>
      </c>
      <c r="H58" s="9">
        <f t="shared" si="1"/>
        <v>-31.8</v>
      </c>
    </row>
    <row r="59" spans="1:8" x14ac:dyDescent="0.3">
      <c r="A59" s="3">
        <v>2011</v>
      </c>
      <c r="B59" s="7">
        <v>10</v>
      </c>
      <c r="C59" s="7" t="s">
        <v>43</v>
      </c>
      <c r="D59" s="7" t="s">
        <v>147</v>
      </c>
      <c r="E59" s="7" t="str">
        <f t="shared" si="9"/>
        <v>H</v>
      </c>
      <c r="F59" s="7" t="str">
        <f t="shared" si="0"/>
        <v>SECW</v>
      </c>
      <c r="G59" s="8">
        <f>IFERROR(VLOOKUP(C59,'2011'!B:C,2,FALSE),"")</f>
        <v>27.5</v>
      </c>
      <c r="H59" s="9">
        <f t="shared" si="1"/>
        <v>25.849999999999998</v>
      </c>
    </row>
    <row r="60" spans="1:8" x14ac:dyDescent="0.3">
      <c r="A60" s="3">
        <v>2011</v>
      </c>
      <c r="B60" s="7">
        <v>11</v>
      </c>
      <c r="C60" s="7" t="s">
        <v>37</v>
      </c>
      <c r="D60" s="7" t="s">
        <v>167</v>
      </c>
      <c r="E60" s="7" t="str">
        <f t="shared" si="9"/>
        <v>A</v>
      </c>
      <c r="F60" s="7" t="str">
        <f t="shared" si="0"/>
        <v>SECW</v>
      </c>
      <c r="G60" s="8">
        <f>IFERROR(VLOOKUP(C60,'2011'!B:C,2,FALSE),"")</f>
        <v>12.3</v>
      </c>
      <c r="H60" s="9">
        <f t="shared" si="1"/>
        <v>13.038000000000002</v>
      </c>
    </row>
    <row r="61" spans="1:8" x14ac:dyDescent="0.3">
      <c r="A61" s="3">
        <v>2011</v>
      </c>
      <c r="B61" s="7">
        <v>12</v>
      </c>
      <c r="C61" s="7" t="s">
        <v>78</v>
      </c>
      <c r="D61" s="7" t="s">
        <v>147</v>
      </c>
      <c r="E61" s="7" t="str">
        <f t="shared" si="9"/>
        <v>H</v>
      </c>
      <c r="F61" s="7" t="str">
        <f t="shared" si="0"/>
        <v>SECW</v>
      </c>
      <c r="G61" s="8">
        <f>IFERROR(VLOOKUP(C61,'2011'!B:C,2,FALSE),"")</f>
        <v>-2</v>
      </c>
      <c r="H61" s="9">
        <f t="shared" si="1"/>
        <v>-2.12</v>
      </c>
    </row>
    <row r="62" spans="1:8" ht="15" customHeight="1" x14ac:dyDescent="0.3">
      <c r="A62" s="4">
        <v>2012</v>
      </c>
      <c r="B62" s="12">
        <v>1</v>
      </c>
      <c r="C62" s="13" t="s">
        <v>211</v>
      </c>
      <c r="D62" s="12" t="s">
        <v>147</v>
      </c>
      <c r="E62" s="12" t="str">
        <f>IF(OR(D62="Nashville, TN",D62="Baton Rouge, LA",D62="Oxford, MS",D62="Fayetteville, AR",D62="Knoxville, TN",D62="Tuscaloosa, AL",D62="Auburn, AL",D62="Columbia, SC",D62="Lexington, KY",D62="College Station, TX",D62="Athens, GA",D62="Columbia, MO",D62="Gainesville, FL",D62="Little Rock, AR"),"A",IF(D62="Starkville, MS","H","N"))</f>
        <v>H</v>
      </c>
      <c r="F62" s="12" t="str">
        <f>IF(OR(C62="Alabama",C62="Arkansas",C62="Auburn",C62="LSU",C62="Mississippi State",C62="Ole Miss",C62="Texas A&amp;M"),"SECW",IF(OR(C62="Florida",C62="Georgia",C62="Kentucky",C62="Missouri",C62="South Carolina",C62="Tennessee",C62="Vanderbilt"),"SECE","OOC"))</f>
        <v>OOC</v>
      </c>
      <c r="G62" s="14">
        <v>-30</v>
      </c>
      <c r="H62" s="15">
        <f>IF(G62&gt;=0,IF(E62="H",0.94,IF(E62="A",1.06,1)),IF(E62="H",1.06,IF(E62="A",0.94,1)))*G62</f>
        <v>-31.8</v>
      </c>
    </row>
    <row r="63" spans="1:8" x14ac:dyDescent="0.3">
      <c r="A63" s="4">
        <v>2012</v>
      </c>
      <c r="B63" s="12">
        <v>2</v>
      </c>
      <c r="C63" s="12" t="s">
        <v>21</v>
      </c>
      <c r="D63" s="12" t="s">
        <v>147</v>
      </c>
      <c r="E63" s="12" t="str">
        <f t="shared" si="9"/>
        <v>H</v>
      </c>
      <c r="F63" s="12" t="str">
        <f t="shared" si="0"/>
        <v>SECW</v>
      </c>
      <c r="G63" s="14">
        <f>IFERROR(VLOOKUP(C63,'2012'!B:C,2,FALSE),"")</f>
        <v>-2.6</v>
      </c>
      <c r="H63" s="15">
        <f t="shared" si="1"/>
        <v>-2.7560000000000002</v>
      </c>
    </row>
    <row r="64" spans="1:8" x14ac:dyDescent="0.3">
      <c r="A64" s="4">
        <v>2012</v>
      </c>
      <c r="B64" s="12">
        <v>3</v>
      </c>
      <c r="C64" s="12" t="s">
        <v>61</v>
      </c>
      <c r="D64" s="12" t="s">
        <v>209</v>
      </c>
      <c r="E64" s="12" t="s">
        <v>157</v>
      </c>
      <c r="F64" s="12" t="str">
        <f t="shared" si="0"/>
        <v>OOC</v>
      </c>
      <c r="G64" s="14">
        <f>IFERROR(VLOOKUP(C64,'2012'!B:C,2,FALSE),"")</f>
        <v>-2.1</v>
      </c>
      <c r="H64" s="15">
        <f t="shared" si="1"/>
        <v>-1.974</v>
      </c>
    </row>
    <row r="65" spans="1:8" x14ac:dyDescent="0.3">
      <c r="A65" s="4">
        <v>2012</v>
      </c>
      <c r="B65" s="12">
        <v>4</v>
      </c>
      <c r="C65" s="12" t="s">
        <v>124</v>
      </c>
      <c r="D65" s="12" t="s">
        <v>147</v>
      </c>
      <c r="E65" s="12" t="str">
        <f t="shared" si="9"/>
        <v>H</v>
      </c>
      <c r="F65" s="12" t="str">
        <f t="shared" si="0"/>
        <v>OOC</v>
      </c>
      <c r="G65" s="14">
        <f>IFERROR(VLOOKUP(C65,'2012'!B:C,2,FALSE),"")</f>
        <v>-21.4</v>
      </c>
      <c r="H65" s="15">
        <f t="shared" si="1"/>
        <v>-22.684000000000001</v>
      </c>
    </row>
    <row r="66" spans="1:8" x14ac:dyDescent="0.3">
      <c r="A66" s="4">
        <v>2012</v>
      </c>
      <c r="B66" s="12">
        <v>5</v>
      </c>
      <c r="C66" s="12" t="s">
        <v>26</v>
      </c>
      <c r="D66" s="12" t="s">
        <v>146</v>
      </c>
      <c r="E66" s="12" t="str">
        <f t="shared" si="9"/>
        <v>A</v>
      </c>
      <c r="F66" s="12" t="str">
        <f t="shared" si="0"/>
        <v>SECE</v>
      </c>
      <c r="G66" s="14">
        <f>IFERROR(VLOOKUP(C66,'2012'!B:C,2,FALSE),"")</f>
        <v>-3.3</v>
      </c>
      <c r="H66" s="15">
        <f t="shared" si="1"/>
        <v>-3.1019999999999999</v>
      </c>
    </row>
    <row r="67" spans="1:8" x14ac:dyDescent="0.3">
      <c r="A67" s="4">
        <v>2012</v>
      </c>
      <c r="B67" s="12">
        <v>6</v>
      </c>
      <c r="C67" s="12" t="s">
        <v>14</v>
      </c>
      <c r="D67" s="12" t="s">
        <v>147</v>
      </c>
      <c r="E67" s="12" t="str">
        <f t="shared" ref="E67:E73" si="14">IF(OR(D67="Nashville, TN",D67="Baton Rouge, LA",D67="Oxford, MS",D67="Fayetteville, AR",D67="Knoxville, TN",D67="Tuscaloosa, AL",D67="Auburn, AL",D67="Columbia, SC",D67="Lexington, KY",D67="College Station, TX",D67="Athens, GA",D67="Columbia, MO",D67="Gainesville, FL",D67="Little Rock, AR"),"A",IF(D67="Starkville, MS","H","N"))</f>
        <v>H</v>
      </c>
      <c r="F67" s="12" t="str">
        <f t="shared" ref="F67:F73" si="15">IF(OR(C67="Alabama",C67="Arkansas",C67="Auburn",C67="LSU",C67="Mississippi State",C67="Ole Miss",C67="Texas A&amp;M"),"SECW",IF(OR(C67="Florida",C67="Georgia",C67="Kentucky",C67="Missouri",C67="South Carolina",C67="Tennessee",C67="Vanderbilt"),"SECE","OOC"))</f>
        <v>SECE</v>
      </c>
      <c r="G67" s="14">
        <f>IFERROR(VLOOKUP(C67,'2012'!B:C,2,FALSE),"")</f>
        <v>7.4</v>
      </c>
      <c r="H67" s="15">
        <f t="shared" ref="H67:H73" si="16">IF(G67&gt;=0,IF(E67="H",0.94,IF(E67="A",1.06,1)),IF(E67="H",1.06,IF(E67="A",0.94,1)))*G67</f>
        <v>6.9559999999999995</v>
      </c>
    </row>
    <row r="68" spans="1:8" x14ac:dyDescent="0.3">
      <c r="A68" s="4">
        <v>2012</v>
      </c>
      <c r="B68" s="12">
        <v>7</v>
      </c>
      <c r="C68" s="12" t="s">
        <v>90</v>
      </c>
      <c r="D68" s="12" t="s">
        <v>147</v>
      </c>
      <c r="E68" s="12" t="str">
        <f t="shared" si="14"/>
        <v>H</v>
      </c>
      <c r="F68" s="12" t="str">
        <f t="shared" si="15"/>
        <v>OOC</v>
      </c>
      <c r="G68" s="14">
        <f>IFERROR(VLOOKUP(C68,'2012'!B:C,2,FALSE),"")</f>
        <v>-7.1</v>
      </c>
      <c r="H68" s="15">
        <f t="shared" si="16"/>
        <v>-7.5259999999999998</v>
      </c>
    </row>
    <row r="69" spans="1:8" x14ac:dyDescent="0.3">
      <c r="A69" s="4">
        <v>2012</v>
      </c>
      <c r="B69" s="12">
        <v>8</v>
      </c>
      <c r="C69" s="12" t="s">
        <v>43</v>
      </c>
      <c r="D69" s="12" t="s">
        <v>132</v>
      </c>
      <c r="E69" s="12" t="str">
        <f t="shared" si="14"/>
        <v>A</v>
      </c>
      <c r="F69" s="12" t="str">
        <f t="shared" si="15"/>
        <v>SECW</v>
      </c>
      <c r="G69" s="14">
        <f>IFERROR(VLOOKUP(C69,'2012'!B:C,2,FALSE),"")</f>
        <v>28.5</v>
      </c>
      <c r="H69" s="15">
        <f t="shared" si="16"/>
        <v>30.21</v>
      </c>
    </row>
    <row r="70" spans="1:8" x14ac:dyDescent="0.3">
      <c r="A70" s="4">
        <v>2012</v>
      </c>
      <c r="B70" s="12">
        <v>9</v>
      </c>
      <c r="C70" s="12" t="s">
        <v>51</v>
      </c>
      <c r="D70" s="12" t="s">
        <v>147</v>
      </c>
      <c r="E70" s="12" t="str">
        <f t="shared" si="14"/>
        <v>H</v>
      </c>
      <c r="F70" s="12" t="str">
        <f t="shared" si="15"/>
        <v>SECW</v>
      </c>
      <c r="G70" s="14">
        <f>IFERROR(VLOOKUP(C70,'2012'!B:C,2,FALSE),"")</f>
        <v>23</v>
      </c>
      <c r="H70" s="15">
        <f t="shared" si="16"/>
        <v>21.619999999999997</v>
      </c>
    </row>
    <row r="71" spans="1:8" x14ac:dyDescent="0.3">
      <c r="A71" s="4">
        <v>2012</v>
      </c>
      <c r="B71" s="12">
        <v>10</v>
      </c>
      <c r="C71" s="12" t="s">
        <v>4</v>
      </c>
      <c r="D71" s="12" t="s">
        <v>134</v>
      </c>
      <c r="E71" s="12" t="str">
        <f t="shared" si="14"/>
        <v>A</v>
      </c>
      <c r="F71" s="12" t="str">
        <f t="shared" si="15"/>
        <v>SECW</v>
      </c>
      <c r="G71" s="14">
        <f>IFERROR(VLOOKUP(C71,'2012'!B:C,2,FALSE),"")</f>
        <v>15.4</v>
      </c>
      <c r="H71" s="15">
        <f t="shared" si="16"/>
        <v>16.324000000000002</v>
      </c>
    </row>
    <row r="72" spans="1:8" x14ac:dyDescent="0.3">
      <c r="A72" s="4">
        <v>2012</v>
      </c>
      <c r="B72" s="12">
        <v>11</v>
      </c>
      <c r="C72" s="12" t="s">
        <v>37</v>
      </c>
      <c r="D72" s="12" t="s">
        <v>147</v>
      </c>
      <c r="E72" s="12" t="str">
        <f t="shared" si="14"/>
        <v>H</v>
      </c>
      <c r="F72" s="12" t="str">
        <f t="shared" si="15"/>
        <v>SECW</v>
      </c>
      <c r="G72" s="14">
        <f>IFERROR(VLOOKUP(C72,'2012'!B:C,2,FALSE),"")</f>
        <v>7.4</v>
      </c>
      <c r="H72" s="15">
        <f t="shared" si="16"/>
        <v>6.9559999999999995</v>
      </c>
    </row>
    <row r="73" spans="1:8" x14ac:dyDescent="0.3">
      <c r="A73" s="4">
        <v>2012</v>
      </c>
      <c r="B73" s="12">
        <v>12</v>
      </c>
      <c r="C73" s="12" t="s">
        <v>78</v>
      </c>
      <c r="D73" s="12" t="s">
        <v>137</v>
      </c>
      <c r="E73" s="12" t="str">
        <f t="shared" si="14"/>
        <v>A</v>
      </c>
      <c r="F73" s="12" t="str">
        <f t="shared" si="15"/>
        <v>SECW</v>
      </c>
      <c r="G73" s="14">
        <f>IFERROR(VLOOKUP(C73,'2012'!B:C,2,FALSE),"")</f>
        <v>13.1</v>
      </c>
      <c r="H73" s="15">
        <f t="shared" si="16"/>
        <v>13.886000000000001</v>
      </c>
    </row>
    <row r="74" spans="1:8" ht="15" customHeight="1" x14ac:dyDescent="0.3">
      <c r="A74" s="3">
        <v>2013</v>
      </c>
      <c r="B74" s="7">
        <v>1</v>
      </c>
      <c r="C74" s="16" t="s">
        <v>27</v>
      </c>
      <c r="D74" s="7" t="s">
        <v>198</v>
      </c>
      <c r="E74" s="7" t="str">
        <f>IF(OR(D74="Nashville, TN",D74="Baton Rouge, LA",D74="Oxford, MS",D74="Fayetteville, AR",D74="Knoxville, TN",D74="Tuscaloosa, AL",D74="Auburn, AL",D74="Columbia, SC",D74="Lexington, KY",D74="College Station, TX",D74="Athens, GA",D74="Columbia, MO",D74="Gainesville, FL",D74="Little Rock, AR"),"A",IF(D74="Starkville, MS","H","N"))</f>
        <v>N</v>
      </c>
      <c r="F74" s="7" t="str">
        <f>IF(OR(C74="Alabama",C74="Arkansas",C74="Auburn",C74="LSU",C74="Mississippi State",C74="Ole Miss",C74="Texas A&amp;M"),"SECW",IF(OR(C74="Florida",C74="Georgia",C74="Kentucky",C74="Missouri",C74="South Carolina",C74="Tennessee",C74="Vanderbilt"),"SECE","OOC"))</f>
        <v>OOC</v>
      </c>
      <c r="G74" s="8">
        <f>IFERROR(VLOOKUP(C74,'2013'!B:C,2,FALSE),"")</f>
        <v>17.600000000000001</v>
      </c>
      <c r="H74" s="9">
        <f>IF(G74&gt;=0,IF(E74="H",0.94,IF(E74="A",1.06,1)),IF(E74="H",1.06,IF(E74="A",0.94,1)))*G74</f>
        <v>17.600000000000001</v>
      </c>
    </row>
    <row r="75" spans="1:8" x14ac:dyDescent="0.3">
      <c r="A75" s="3">
        <v>2013</v>
      </c>
      <c r="B75" s="7">
        <v>2</v>
      </c>
      <c r="C75" s="7" t="s">
        <v>212</v>
      </c>
      <c r="D75" s="7" t="s">
        <v>147</v>
      </c>
      <c r="E75" s="7" t="str">
        <f t="shared" ref="E75:E97" si="17">IF(OR(D75="Nashville, TN",D75="Baton Rouge, LA",D75="Oxford, MS",D75="Fayetteville, AR",D75="Knoxville, TN",D75="Tuscaloosa, AL",D75="Auburn, AL",D75="Columbia, SC",D75="Lexington, KY",D75="College Station, TX",D75="Athens, GA",D75="Columbia, MO",D75="Gainesville, FL",D75="Little Rock, AR"),"A",IF(D75="Starkville, MS","H","N"))</f>
        <v>H</v>
      </c>
      <c r="F75" s="7" t="str">
        <f t="shared" ref="F75:F97" si="18">IF(OR(C75="Alabama",C75="Arkansas",C75="Auburn",C75="LSU",C75="Mississippi State",C75="Ole Miss",C75="Texas A&amp;M"),"SECW",IF(OR(C75="Florida",C75="Georgia",C75="Kentucky",C75="Missouri",C75="South Carolina",C75="Tennessee",C75="Vanderbilt"),"SECE","OOC"))</f>
        <v>OOC</v>
      </c>
      <c r="G75" s="8">
        <v>-30</v>
      </c>
      <c r="H75" s="9">
        <f t="shared" ref="H75:H97" si="19">IF(G75&gt;=0,IF(E75="H",0.94,IF(E75="A",1.06,1)),IF(E75="H",1.06,IF(E75="A",0.94,1)))*G75</f>
        <v>-31.8</v>
      </c>
    </row>
    <row r="76" spans="1:8" x14ac:dyDescent="0.3">
      <c r="A76" s="3">
        <v>2013</v>
      </c>
      <c r="B76" s="7">
        <v>3</v>
      </c>
      <c r="C76" s="7" t="s">
        <v>21</v>
      </c>
      <c r="D76" s="7" t="s">
        <v>148</v>
      </c>
      <c r="E76" s="7" t="str">
        <f t="shared" si="17"/>
        <v>A</v>
      </c>
      <c r="F76" s="7" t="str">
        <f t="shared" si="18"/>
        <v>SECW</v>
      </c>
      <c r="G76" s="8">
        <f>IFERROR(VLOOKUP(C76,'2013'!B:C,2,FALSE),"")</f>
        <v>20.399999999999999</v>
      </c>
      <c r="H76" s="9">
        <f t="shared" si="19"/>
        <v>21.623999999999999</v>
      </c>
    </row>
    <row r="77" spans="1:8" x14ac:dyDescent="0.3">
      <c r="A77" s="3">
        <v>2013</v>
      </c>
      <c r="B77" s="7">
        <v>4</v>
      </c>
      <c r="C77" s="7" t="s">
        <v>61</v>
      </c>
      <c r="D77" s="7" t="s">
        <v>147</v>
      </c>
      <c r="E77" s="7" t="str">
        <f t="shared" si="17"/>
        <v>H</v>
      </c>
      <c r="F77" s="7" t="str">
        <f t="shared" si="18"/>
        <v>OOC</v>
      </c>
      <c r="G77" s="8">
        <f>IFERROR(VLOOKUP(C77,'2013'!B:C,2,FALSE),"")</f>
        <v>-8.9</v>
      </c>
      <c r="H77" s="9">
        <f t="shared" si="19"/>
        <v>-9.4340000000000011</v>
      </c>
    </row>
    <row r="78" spans="1:8" x14ac:dyDescent="0.3">
      <c r="A78" s="3">
        <v>2013</v>
      </c>
      <c r="B78" s="7">
        <v>5</v>
      </c>
      <c r="C78" s="7" t="s">
        <v>4</v>
      </c>
      <c r="D78" s="7" t="s">
        <v>147</v>
      </c>
      <c r="E78" s="7" t="str">
        <f t="shared" si="17"/>
        <v>H</v>
      </c>
      <c r="F78" s="7" t="str">
        <f t="shared" si="18"/>
        <v>SECW</v>
      </c>
      <c r="G78" s="8">
        <f>IFERROR(VLOOKUP(C78,'2013'!B:C,2,FALSE),"")</f>
        <v>15.9</v>
      </c>
      <c r="H78" s="9">
        <f t="shared" si="19"/>
        <v>14.946</v>
      </c>
    </row>
    <row r="79" spans="1:8" x14ac:dyDescent="0.3">
      <c r="A79" s="3">
        <v>2013</v>
      </c>
      <c r="B79" s="7">
        <v>6</v>
      </c>
      <c r="C79" s="7" t="s">
        <v>95</v>
      </c>
      <c r="D79" s="7" t="s">
        <v>147</v>
      </c>
      <c r="E79" s="7" t="str">
        <f t="shared" si="17"/>
        <v>H</v>
      </c>
      <c r="F79" s="7" t="str">
        <f t="shared" si="18"/>
        <v>OOC</v>
      </c>
      <c r="G79" s="8">
        <f>IFERROR(VLOOKUP(C79,'2013'!B:C,2,FALSE),"")</f>
        <v>4.7</v>
      </c>
      <c r="H79" s="9">
        <f t="shared" si="19"/>
        <v>4.4180000000000001</v>
      </c>
    </row>
    <row r="80" spans="1:8" x14ac:dyDescent="0.3">
      <c r="A80" s="3">
        <v>2013</v>
      </c>
      <c r="B80" s="7">
        <v>7</v>
      </c>
      <c r="C80" s="7" t="s">
        <v>26</v>
      </c>
      <c r="D80" s="7" t="s">
        <v>147</v>
      </c>
      <c r="E80" s="7" t="str">
        <f t="shared" si="17"/>
        <v>H</v>
      </c>
      <c r="F80" s="7" t="str">
        <f t="shared" si="18"/>
        <v>SECE</v>
      </c>
      <c r="G80" s="8">
        <f>IFERROR(VLOOKUP(C80,'2013'!B:C,2,FALSE),"")</f>
        <v>-3.4</v>
      </c>
      <c r="H80" s="9">
        <f t="shared" si="19"/>
        <v>-3.6040000000000001</v>
      </c>
    </row>
    <row r="81" spans="1:8" x14ac:dyDescent="0.3">
      <c r="A81" s="3">
        <v>2013</v>
      </c>
      <c r="B81" s="7">
        <v>8</v>
      </c>
      <c r="C81" s="7" t="s">
        <v>34</v>
      </c>
      <c r="D81" s="7" t="s">
        <v>153</v>
      </c>
      <c r="E81" s="7" t="str">
        <f t="shared" si="17"/>
        <v>A</v>
      </c>
      <c r="F81" s="7" t="str">
        <f t="shared" si="18"/>
        <v>SECE</v>
      </c>
      <c r="G81" s="8">
        <f>IFERROR(VLOOKUP(C81,'2013'!B:C,2,FALSE),"")</f>
        <v>17.5</v>
      </c>
      <c r="H81" s="9">
        <f t="shared" si="19"/>
        <v>18.55</v>
      </c>
    </row>
    <row r="82" spans="1:8" x14ac:dyDescent="0.3">
      <c r="A82" s="3">
        <v>2013</v>
      </c>
      <c r="B82" s="7">
        <v>9</v>
      </c>
      <c r="C82" s="7" t="s">
        <v>51</v>
      </c>
      <c r="D82" s="7" t="s">
        <v>145</v>
      </c>
      <c r="E82" s="7" t="str">
        <f t="shared" si="17"/>
        <v>A</v>
      </c>
      <c r="F82" s="7" t="str">
        <f t="shared" si="18"/>
        <v>SECW</v>
      </c>
      <c r="G82" s="8">
        <f>IFERROR(VLOOKUP(C82,'2013'!B:C,2,FALSE),"")</f>
        <v>16.399999999999999</v>
      </c>
      <c r="H82" s="9">
        <f t="shared" si="19"/>
        <v>17.384</v>
      </c>
    </row>
    <row r="83" spans="1:8" x14ac:dyDescent="0.3">
      <c r="A83" s="3">
        <v>2013</v>
      </c>
      <c r="B83" s="7">
        <v>10</v>
      </c>
      <c r="C83" s="7" t="s">
        <v>43</v>
      </c>
      <c r="D83" s="7" t="s">
        <v>147</v>
      </c>
      <c r="E83" s="7" t="str">
        <f t="shared" si="17"/>
        <v>H</v>
      </c>
      <c r="F83" s="7" t="str">
        <f t="shared" si="18"/>
        <v>SECW</v>
      </c>
      <c r="G83" s="8">
        <f>IFERROR(VLOOKUP(C83,'2013'!B:C,2,FALSE),"")</f>
        <v>22.2</v>
      </c>
      <c r="H83" s="9">
        <f t="shared" si="19"/>
        <v>20.867999999999999</v>
      </c>
    </row>
    <row r="84" spans="1:8" x14ac:dyDescent="0.3">
      <c r="A84" s="3">
        <v>2013</v>
      </c>
      <c r="B84" s="7">
        <v>11</v>
      </c>
      <c r="C84" s="7" t="s">
        <v>37</v>
      </c>
      <c r="D84" s="7" t="s">
        <v>136</v>
      </c>
      <c r="E84" s="7" t="str">
        <f t="shared" si="17"/>
        <v>A</v>
      </c>
      <c r="F84" s="7" t="str">
        <f t="shared" si="18"/>
        <v>SECW</v>
      </c>
      <c r="G84" s="8">
        <f>IFERROR(VLOOKUP(C84,'2013'!B:C,2,FALSE),"")</f>
        <v>0.3</v>
      </c>
      <c r="H84" s="9">
        <f t="shared" si="19"/>
        <v>0.318</v>
      </c>
    </row>
    <row r="85" spans="1:8" x14ac:dyDescent="0.3">
      <c r="A85" s="3">
        <v>2013</v>
      </c>
      <c r="B85" s="7">
        <v>12</v>
      </c>
      <c r="C85" s="7" t="s">
        <v>78</v>
      </c>
      <c r="D85" s="7" t="s">
        <v>147</v>
      </c>
      <c r="E85" s="7" t="str">
        <f t="shared" si="17"/>
        <v>H</v>
      </c>
      <c r="F85" s="7" t="str">
        <f t="shared" si="18"/>
        <v>SECW</v>
      </c>
      <c r="G85" s="8">
        <f>IFERROR(VLOOKUP(C85,'2013'!B:C,2,FALSE),"")</f>
        <v>6.9</v>
      </c>
      <c r="H85" s="9">
        <f t="shared" si="19"/>
        <v>6.4859999999999998</v>
      </c>
    </row>
    <row r="86" spans="1:8" ht="15" customHeight="1" x14ac:dyDescent="0.3">
      <c r="A86" s="4">
        <v>2014</v>
      </c>
      <c r="B86" s="12">
        <v>1</v>
      </c>
      <c r="C86" s="13" t="s">
        <v>67</v>
      </c>
      <c r="D86" s="12" t="s">
        <v>147</v>
      </c>
      <c r="E86" s="12" t="str">
        <f>IF(OR(D86="Nashville, TN",D86="Baton Rouge, LA",D86="Oxford, MS",D86="Fayetteville, AR",D86="Knoxville, TN",D86="Tuscaloosa, AL",D86="Auburn, AL",D86="Columbia, SC",D86="Lexington, KY",D86="College Station, TX",D86="Athens, GA",D86="Columbia, MO",D86="Gainesville, FL",D86="Little Rock, AR"),"A",IF(D86="Starkville, MS","H","N"))</f>
        <v>H</v>
      </c>
      <c r="F86" s="12" t="str">
        <f>IF(OR(C86="Alabama",C86="Arkansas",C86="Auburn",C86="LSU",C86="Mississippi State",C86="Ole Miss",C86="Texas A&amp;M"),"SECW",IF(OR(C86="Florida",C86="Georgia",C86="Kentucky",C86="Missouri",C86="South Carolina",C86="Tennessee",C86="Vanderbilt"),"SECE","OOC"))</f>
        <v>OOC</v>
      </c>
      <c r="G86" s="14">
        <f>IFERROR(VLOOKUP(C86,'2014'!B:C,2,FALSE),"")</f>
        <v>-10.7</v>
      </c>
      <c r="H86" s="15">
        <f>IF(G86&gt;=0,IF(E86="H",0.94,IF(E86="A",1.06,1)),IF(E86="H",1.06,IF(E86="A",0.94,1)))*G86</f>
        <v>-11.342000000000001</v>
      </c>
    </row>
    <row r="87" spans="1:8" x14ac:dyDescent="0.3">
      <c r="A87" s="4">
        <v>2014</v>
      </c>
      <c r="B87" s="12">
        <v>2</v>
      </c>
      <c r="C87" s="12" t="s">
        <v>121</v>
      </c>
      <c r="D87" s="12" t="s">
        <v>147</v>
      </c>
      <c r="E87" s="12" t="str">
        <f t="shared" si="17"/>
        <v>H</v>
      </c>
      <c r="F87" s="12" t="str">
        <f t="shared" si="18"/>
        <v>OOC</v>
      </c>
      <c r="G87" s="14">
        <f>IFERROR(VLOOKUP(C87,'2014'!B:C,2,FALSE),"")</f>
        <v>-3</v>
      </c>
      <c r="H87" s="15">
        <f t="shared" si="19"/>
        <v>-3.18</v>
      </c>
    </row>
    <row r="88" spans="1:8" x14ac:dyDescent="0.3">
      <c r="A88" s="4">
        <v>2014</v>
      </c>
      <c r="B88" s="12">
        <v>3</v>
      </c>
      <c r="C88" s="12" t="s">
        <v>124</v>
      </c>
      <c r="D88" s="12" t="s">
        <v>210</v>
      </c>
      <c r="E88" s="12" t="s">
        <v>157</v>
      </c>
      <c r="F88" s="12" t="str">
        <f t="shared" si="18"/>
        <v>OOC</v>
      </c>
      <c r="G88" s="14">
        <f>IFERROR(VLOOKUP(C88,'2014'!B:C,2,FALSE),"")</f>
        <v>-2.8</v>
      </c>
      <c r="H88" s="15">
        <f t="shared" si="19"/>
        <v>-2.6319999999999997</v>
      </c>
    </row>
    <row r="89" spans="1:8" x14ac:dyDescent="0.3">
      <c r="A89" s="4">
        <v>2014</v>
      </c>
      <c r="B89" s="12">
        <v>4</v>
      </c>
      <c r="C89" s="12" t="s">
        <v>4</v>
      </c>
      <c r="D89" s="12" t="s">
        <v>134</v>
      </c>
      <c r="E89" s="12" t="str">
        <f t="shared" si="17"/>
        <v>A</v>
      </c>
      <c r="F89" s="12" t="str">
        <f t="shared" si="18"/>
        <v>SECW</v>
      </c>
      <c r="G89" s="14">
        <f>IFERROR(VLOOKUP(C89,'2014'!B:C,2,FALSE),"")</f>
        <v>16.5</v>
      </c>
      <c r="H89" s="15">
        <f t="shared" si="19"/>
        <v>17.490000000000002</v>
      </c>
    </row>
    <row r="90" spans="1:8" x14ac:dyDescent="0.3">
      <c r="A90" s="4">
        <v>2014</v>
      </c>
      <c r="B90" s="12">
        <v>5</v>
      </c>
      <c r="C90" s="12" t="s">
        <v>51</v>
      </c>
      <c r="D90" s="12" t="s">
        <v>147</v>
      </c>
      <c r="E90" s="12" t="str">
        <f t="shared" si="17"/>
        <v>H</v>
      </c>
      <c r="F90" s="12" t="str">
        <f t="shared" si="18"/>
        <v>SECW</v>
      </c>
      <c r="G90" s="14">
        <f>IFERROR(VLOOKUP(C90,'2014'!B:C,2,FALSE),"")</f>
        <v>10.4</v>
      </c>
      <c r="H90" s="15">
        <f t="shared" si="19"/>
        <v>9.7759999999999998</v>
      </c>
    </row>
    <row r="91" spans="1:8" x14ac:dyDescent="0.3">
      <c r="A91" s="4">
        <v>2014</v>
      </c>
      <c r="B91" s="12">
        <v>6</v>
      </c>
      <c r="C91" s="12" t="s">
        <v>21</v>
      </c>
      <c r="D91" s="12" t="s">
        <v>147</v>
      </c>
      <c r="E91" s="12" t="str">
        <f t="shared" si="17"/>
        <v>H</v>
      </c>
      <c r="F91" s="12" t="str">
        <f t="shared" si="18"/>
        <v>SECW</v>
      </c>
      <c r="G91" s="14">
        <f>IFERROR(VLOOKUP(C91,'2014'!B:C,2,FALSE),"")</f>
        <v>23.6</v>
      </c>
      <c r="H91" s="15">
        <f t="shared" si="19"/>
        <v>22.184000000000001</v>
      </c>
    </row>
    <row r="92" spans="1:8" x14ac:dyDescent="0.3">
      <c r="A92" s="4">
        <v>2014</v>
      </c>
      <c r="B92" s="12">
        <v>7</v>
      </c>
      <c r="C92" s="12" t="s">
        <v>26</v>
      </c>
      <c r="D92" s="12" t="s">
        <v>146</v>
      </c>
      <c r="E92" s="12" t="str">
        <f t="shared" si="17"/>
        <v>A</v>
      </c>
      <c r="F92" s="12" t="str">
        <f t="shared" si="18"/>
        <v>SECE</v>
      </c>
      <c r="G92" s="14">
        <f>IFERROR(VLOOKUP(C92,'2014'!B:C,2,FALSE),"")</f>
        <v>1.5</v>
      </c>
      <c r="H92" s="15">
        <f t="shared" si="19"/>
        <v>1.59</v>
      </c>
    </row>
    <row r="93" spans="1:8" x14ac:dyDescent="0.3">
      <c r="A93" s="4">
        <v>2014</v>
      </c>
      <c r="B93" s="12">
        <v>8</v>
      </c>
      <c r="C93" s="12" t="s">
        <v>37</v>
      </c>
      <c r="D93" s="12" t="s">
        <v>147</v>
      </c>
      <c r="E93" s="12" t="str">
        <f t="shared" si="17"/>
        <v>H</v>
      </c>
      <c r="F93" s="12" t="str">
        <f t="shared" si="18"/>
        <v>SECW</v>
      </c>
      <c r="G93" s="14">
        <f>IFERROR(VLOOKUP(C93,'2014'!B:C,2,FALSE),"")</f>
        <v>23.1</v>
      </c>
      <c r="H93" s="15">
        <f t="shared" si="19"/>
        <v>21.713999999999999</v>
      </c>
    </row>
    <row r="94" spans="1:8" x14ac:dyDescent="0.3">
      <c r="A94" s="4">
        <v>2014</v>
      </c>
      <c r="B94" s="12">
        <v>9</v>
      </c>
      <c r="C94" s="12" t="s">
        <v>173</v>
      </c>
      <c r="D94" s="12" t="s">
        <v>147</v>
      </c>
      <c r="E94" s="12" t="str">
        <f t="shared" si="17"/>
        <v>H</v>
      </c>
      <c r="F94" s="12" t="str">
        <f t="shared" si="18"/>
        <v>OOC</v>
      </c>
      <c r="G94" s="14">
        <v>-30</v>
      </c>
      <c r="H94" s="15">
        <f t="shared" si="19"/>
        <v>-31.8</v>
      </c>
    </row>
    <row r="95" spans="1:8" x14ac:dyDescent="0.3">
      <c r="A95" s="4">
        <v>2014</v>
      </c>
      <c r="B95" s="12">
        <v>10</v>
      </c>
      <c r="C95" s="12" t="s">
        <v>43</v>
      </c>
      <c r="D95" s="12" t="s">
        <v>132</v>
      </c>
      <c r="E95" s="12" t="str">
        <f t="shared" si="17"/>
        <v>A</v>
      </c>
      <c r="F95" s="12" t="str">
        <f t="shared" si="18"/>
        <v>SECW</v>
      </c>
      <c r="G95" s="14">
        <f>IFERROR(VLOOKUP(C95,'2014'!B:C,2,FALSE),"")</f>
        <v>28.3</v>
      </c>
      <c r="H95" s="15">
        <f t="shared" si="19"/>
        <v>29.998000000000001</v>
      </c>
    </row>
    <row r="96" spans="1:8" x14ac:dyDescent="0.3">
      <c r="A96" s="4">
        <v>2014</v>
      </c>
      <c r="B96" s="12">
        <v>11</v>
      </c>
      <c r="C96" s="12" t="s">
        <v>64</v>
      </c>
      <c r="D96" s="12" t="s">
        <v>147</v>
      </c>
      <c r="E96" s="12" t="str">
        <f t="shared" si="17"/>
        <v>H</v>
      </c>
      <c r="F96" s="12" t="str">
        <f t="shared" si="18"/>
        <v>SECE</v>
      </c>
      <c r="G96" s="14">
        <f>IFERROR(VLOOKUP(C96,'2014'!B:C,2,FALSE),"")</f>
        <v>-10.9</v>
      </c>
      <c r="H96" s="15">
        <f t="shared" si="19"/>
        <v>-11.554</v>
      </c>
    </row>
    <row r="97" spans="1:8" x14ac:dyDescent="0.3">
      <c r="A97" s="4">
        <v>2014</v>
      </c>
      <c r="B97" s="12">
        <v>12</v>
      </c>
      <c r="C97" s="12" t="s">
        <v>78</v>
      </c>
      <c r="D97" s="12" t="s">
        <v>137</v>
      </c>
      <c r="E97" s="12" t="str">
        <f t="shared" si="17"/>
        <v>A</v>
      </c>
      <c r="F97" s="12" t="str">
        <f t="shared" si="18"/>
        <v>SECW</v>
      </c>
      <c r="G97" s="14">
        <f>IFERROR(VLOOKUP(C97,'2014'!B:C,2,FALSE),"")</f>
        <v>23</v>
      </c>
      <c r="H97" s="15">
        <f t="shared" si="19"/>
        <v>24.380000000000003</v>
      </c>
    </row>
  </sheetData>
  <autoFilter ref="A1:H97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B1" sqref="B1"/>
    </sheetView>
  </sheetViews>
  <sheetFormatPr defaultColWidth="9.109375" defaultRowHeight="14.4" x14ac:dyDescent="0.3"/>
  <cols>
    <col min="1" max="2" width="9.109375" style="25"/>
    <col min="3" max="3" width="23.5546875" style="25" bestFit="1" customWidth="1"/>
    <col min="4" max="4" width="18.44140625" style="25" bestFit="1" customWidth="1"/>
    <col min="5" max="16384" width="9.109375" style="25"/>
  </cols>
  <sheetData>
    <row r="1" spans="1:17" x14ac:dyDescent="0.3">
      <c r="A1" s="2" t="s">
        <v>138</v>
      </c>
      <c r="B1" s="2" t="s">
        <v>139</v>
      </c>
      <c r="C1" s="2" t="s">
        <v>140</v>
      </c>
      <c r="D1" s="2" t="s">
        <v>141</v>
      </c>
      <c r="E1" s="2" t="s">
        <v>142</v>
      </c>
      <c r="F1" s="2" t="s">
        <v>143</v>
      </c>
      <c r="G1" s="5" t="s">
        <v>144</v>
      </c>
      <c r="H1" s="6" t="s">
        <v>160</v>
      </c>
      <c r="J1" s="2" t="s">
        <v>242</v>
      </c>
      <c r="K1" s="2" t="s">
        <v>243</v>
      </c>
      <c r="L1" s="2" t="s">
        <v>247</v>
      </c>
      <c r="M1" s="2" t="s">
        <v>248</v>
      </c>
      <c r="N1" s="2" t="s">
        <v>241</v>
      </c>
      <c r="O1" s="2" t="s">
        <v>244</v>
      </c>
      <c r="P1" s="2" t="s">
        <v>245</v>
      </c>
      <c r="Q1" s="2" t="s">
        <v>246</v>
      </c>
    </row>
    <row r="2" spans="1:17" x14ac:dyDescent="0.3">
      <c r="A2" s="4">
        <v>2012</v>
      </c>
      <c r="B2" s="12">
        <v>1</v>
      </c>
      <c r="C2" s="13" t="s">
        <v>205</v>
      </c>
      <c r="D2" s="12" t="s">
        <v>149</v>
      </c>
      <c r="E2" s="12" t="s">
        <v>256</v>
      </c>
      <c r="F2" s="12" t="str">
        <f>IF(OR(C2="Alabama",C2="Arkansas",C2="Auburn",C2="LSU",C2="Mississippi State",C2="Ole Miss",C2="Texas A&amp;M"),"SECW",IF(OR(C2="Florida",C2="Georgia",C2="Kentucky",C2="Missouri",C2="South Carolina",C2="Tennessee",C2="Vanderbilt"),"SECE","OOC"))</f>
        <v>OOC</v>
      </c>
      <c r="G2" s="14">
        <v>-30</v>
      </c>
      <c r="H2" s="15">
        <f>IF(G2&gt;=0,IF(E2="H",0.94,IF(E2="A",1.06,1)),IF(E2="H",1.06,IF(E2="A",0.94,1)))*G2</f>
        <v>-31.8</v>
      </c>
      <c r="J2" s="2">
        <v>2012</v>
      </c>
      <c r="K2" s="9">
        <f t="shared" ref="K2:K4" si="0">SUMIF(A:A,J2,H:H)</f>
        <v>104.46000000000001</v>
      </c>
      <c r="L2" s="9">
        <f t="shared" ref="L2:L4" si="1">SUMIFS(H:H,A:A,J2,F:F,"SECE")</f>
        <v>65.330000000000013</v>
      </c>
      <c r="M2" s="9">
        <f t="shared" ref="M2:M4" si="2">SUMIFS(H:H,A:A,J2,F:F,"SECW")</f>
        <v>51.17</v>
      </c>
      <c r="N2" s="9">
        <f t="shared" ref="N2:N4" si="3">SUMIFS(H:H,A:A,J2,F:F,"OOC")</f>
        <v>-12.040000000000001</v>
      </c>
      <c r="O2" s="9">
        <f t="shared" ref="O2:O4" si="4">L2+M2</f>
        <v>116.50000000000001</v>
      </c>
      <c r="P2" s="9">
        <f t="shared" ref="P2:P4" si="5">SUMIFS(H:H,A:A,J2,E:E,"H")</f>
        <v>23.263999999999996</v>
      </c>
      <c r="Q2" s="9">
        <f t="shared" ref="Q2:Q4" si="6">SUMIFS(H:H,A:A,J2,E:E,"A")+SUMIFS(H:H,A:A,J2,E:E,"N")</f>
        <v>81.195999999999998</v>
      </c>
    </row>
    <row r="3" spans="1:17" x14ac:dyDescent="0.3">
      <c r="A3" s="4">
        <v>2012</v>
      </c>
      <c r="B3" s="12">
        <v>2</v>
      </c>
      <c r="C3" s="12" t="s">
        <v>12</v>
      </c>
      <c r="D3" s="12" t="s">
        <v>149</v>
      </c>
      <c r="E3" s="12" t="s">
        <v>256</v>
      </c>
      <c r="F3" s="12" t="str">
        <f t="shared" ref="F3:F13" si="7">IF(OR(C3="Alabama",C3="Arkansas",C3="Auburn",C3="LSU",C3="Mississippi State",C3="Ole Miss",C3="Texas A&amp;M"),"SECW",IF(OR(C3="Florida",C3="Georgia",C3="Kentucky",C3="Missouri",C3="South Carolina",C3="Tennessee",C3="Vanderbilt"),"SECE","OOC"))</f>
        <v>SECE</v>
      </c>
      <c r="G3" s="14">
        <f>IFERROR(VLOOKUP(C3,'2012'!B:C,2,FALSE),"")</f>
        <v>18.5</v>
      </c>
      <c r="H3" s="15">
        <f t="shared" ref="H3:H13" si="8">IF(G3&gt;=0,IF(E3="H",0.94,IF(E3="A",1.06,1)),IF(E3="H",1.06,IF(E3="A",0.94,1)))*G3</f>
        <v>17.39</v>
      </c>
      <c r="J3" s="2">
        <v>2013</v>
      </c>
      <c r="K3" s="9">
        <f t="shared" si="0"/>
        <v>52.525999999999996</v>
      </c>
      <c r="L3" s="9">
        <f t="shared" si="1"/>
        <v>45.771999999999998</v>
      </c>
      <c r="M3" s="9">
        <f t="shared" si="2"/>
        <v>22.73</v>
      </c>
      <c r="N3" s="9">
        <f t="shared" si="3"/>
        <v>-15.976000000000001</v>
      </c>
      <c r="O3" s="9">
        <f t="shared" si="4"/>
        <v>68.501999999999995</v>
      </c>
      <c r="P3" s="9">
        <f t="shared" si="5"/>
        <v>20.199999999999996</v>
      </c>
      <c r="Q3" s="9">
        <f t="shared" si="6"/>
        <v>32.326000000000001</v>
      </c>
    </row>
    <row r="4" spans="1:17" x14ac:dyDescent="0.3">
      <c r="A4" s="4">
        <v>2012</v>
      </c>
      <c r="B4" s="12">
        <v>3</v>
      </c>
      <c r="C4" s="12" t="s">
        <v>31</v>
      </c>
      <c r="D4" s="12" t="s">
        <v>149</v>
      </c>
      <c r="E4" s="12" t="s">
        <v>256</v>
      </c>
      <c r="F4" s="12" t="str">
        <f t="shared" si="7"/>
        <v>OOC</v>
      </c>
      <c r="G4" s="14">
        <f>IFERROR(VLOOKUP(C4,'2012'!B:C,2,FALSE),"")</f>
        <v>5</v>
      </c>
      <c r="H4" s="15">
        <f t="shared" si="8"/>
        <v>4.6999999999999993</v>
      </c>
      <c r="J4" s="2">
        <v>2014</v>
      </c>
      <c r="K4" s="9">
        <f t="shared" si="0"/>
        <v>42.496000000000002</v>
      </c>
      <c r="L4" s="9">
        <f t="shared" si="1"/>
        <v>46.822000000000003</v>
      </c>
      <c r="M4" s="9">
        <f t="shared" si="2"/>
        <v>32.738</v>
      </c>
      <c r="N4" s="9">
        <f t="shared" si="3"/>
        <v>-37.064</v>
      </c>
      <c r="O4" s="9">
        <f t="shared" si="4"/>
        <v>79.56</v>
      </c>
      <c r="P4" s="9">
        <f t="shared" si="5"/>
        <v>-3.9680000000000071</v>
      </c>
      <c r="Q4" s="9">
        <f t="shared" si="6"/>
        <v>46.463999999999999</v>
      </c>
    </row>
    <row r="5" spans="1:17" x14ac:dyDescent="0.3">
      <c r="A5" s="4">
        <v>2012</v>
      </c>
      <c r="B5" s="12">
        <v>4</v>
      </c>
      <c r="C5" s="12" t="s">
        <v>34</v>
      </c>
      <c r="D5" s="12" t="s">
        <v>153</v>
      </c>
      <c r="E5" s="12" t="s">
        <v>157</v>
      </c>
      <c r="F5" s="12" t="str">
        <f t="shared" si="7"/>
        <v>SECE</v>
      </c>
      <c r="G5" s="14">
        <f>IFERROR(VLOOKUP(C5,'2012'!B:C,2,FALSE),"")</f>
        <v>15.8</v>
      </c>
      <c r="H5" s="15">
        <f t="shared" si="8"/>
        <v>16.748000000000001</v>
      </c>
      <c r="J5" s="10"/>
      <c r="K5" s="11"/>
      <c r="L5" s="11"/>
      <c r="M5" s="11"/>
      <c r="N5" s="11"/>
      <c r="O5" s="11"/>
      <c r="P5" s="11"/>
      <c r="Q5" s="11"/>
    </row>
    <row r="6" spans="1:17" x14ac:dyDescent="0.3">
      <c r="A6" s="4">
        <v>2012</v>
      </c>
      <c r="B6" s="12">
        <v>5</v>
      </c>
      <c r="C6" s="12" t="s">
        <v>40</v>
      </c>
      <c r="D6" s="12" t="s">
        <v>224</v>
      </c>
      <c r="E6" s="12" t="s">
        <v>157</v>
      </c>
      <c r="F6" s="12" t="str">
        <f t="shared" si="7"/>
        <v>OOC</v>
      </c>
      <c r="G6" s="14">
        <f>IFERROR(VLOOKUP(C6,'2012'!B:C,2,FALSE),"")</f>
        <v>8</v>
      </c>
      <c r="H6" s="15">
        <f t="shared" si="8"/>
        <v>8.48</v>
      </c>
      <c r="J6" s="2" t="s">
        <v>249</v>
      </c>
      <c r="K6" s="9">
        <f t="shared" ref="K6:Q6" si="9">MIN(K2:K4)</f>
        <v>42.496000000000002</v>
      </c>
      <c r="L6" s="9">
        <f t="shared" si="9"/>
        <v>45.771999999999998</v>
      </c>
      <c r="M6" s="9">
        <f t="shared" si="9"/>
        <v>22.73</v>
      </c>
      <c r="N6" s="9">
        <f t="shared" si="9"/>
        <v>-37.064</v>
      </c>
      <c r="O6" s="9">
        <f t="shared" si="9"/>
        <v>68.501999999999995</v>
      </c>
      <c r="P6" s="9">
        <f t="shared" si="9"/>
        <v>-3.9680000000000071</v>
      </c>
      <c r="Q6" s="9">
        <f t="shared" si="9"/>
        <v>32.326000000000001</v>
      </c>
    </row>
    <row r="7" spans="1:17" x14ac:dyDescent="0.3">
      <c r="A7" s="4">
        <v>2012</v>
      </c>
      <c r="B7" s="12">
        <v>6</v>
      </c>
      <c r="C7" s="12" t="s">
        <v>64</v>
      </c>
      <c r="D7" s="12" t="s">
        <v>149</v>
      </c>
      <c r="E7" s="12" t="s">
        <v>256</v>
      </c>
      <c r="F7" s="12" t="str">
        <f t="shared" si="7"/>
        <v>SECE</v>
      </c>
      <c r="G7" s="14">
        <f>IFERROR(VLOOKUP(C7,'2012'!B:C,2,FALSE),"")</f>
        <v>3.3</v>
      </c>
      <c r="H7" s="15">
        <f t="shared" si="8"/>
        <v>3.1019999999999999</v>
      </c>
      <c r="J7" s="2" t="s">
        <v>250</v>
      </c>
      <c r="K7" s="9">
        <f t="shared" ref="K7:Q7" si="10">MAX(K2:K4)</f>
        <v>104.46000000000001</v>
      </c>
      <c r="L7" s="9">
        <f t="shared" si="10"/>
        <v>65.330000000000013</v>
      </c>
      <c r="M7" s="9">
        <f t="shared" si="10"/>
        <v>51.17</v>
      </c>
      <c r="N7" s="9">
        <f t="shared" si="10"/>
        <v>-12.040000000000001</v>
      </c>
      <c r="O7" s="9">
        <f t="shared" si="10"/>
        <v>116.50000000000001</v>
      </c>
      <c r="P7" s="9">
        <f t="shared" si="10"/>
        <v>23.263999999999996</v>
      </c>
      <c r="Q7" s="9">
        <f t="shared" si="10"/>
        <v>81.195999999999998</v>
      </c>
    </row>
    <row r="8" spans="1:17" x14ac:dyDescent="0.3">
      <c r="A8" s="4">
        <v>2012</v>
      </c>
      <c r="B8" s="12">
        <v>7</v>
      </c>
      <c r="C8" s="12" t="s">
        <v>43</v>
      </c>
      <c r="D8" s="12" t="s">
        <v>149</v>
      </c>
      <c r="E8" s="12" t="s">
        <v>256</v>
      </c>
      <c r="F8" s="12" t="str">
        <f t="shared" si="7"/>
        <v>SECW</v>
      </c>
      <c r="G8" s="14">
        <f>IFERROR(VLOOKUP(C8,'2012'!B:C,2,FALSE),"")</f>
        <v>28.5</v>
      </c>
      <c r="H8" s="15">
        <f t="shared" si="8"/>
        <v>26.79</v>
      </c>
      <c r="J8" s="2" t="s">
        <v>251</v>
      </c>
      <c r="K8" s="9">
        <f t="shared" ref="K8:Q8" si="11">AVERAGE(K2:K4)</f>
        <v>66.494</v>
      </c>
      <c r="L8" s="9">
        <f t="shared" si="11"/>
        <v>52.641333333333336</v>
      </c>
      <c r="M8" s="9">
        <f t="shared" si="11"/>
        <v>35.545999999999999</v>
      </c>
      <c r="N8" s="9">
        <f t="shared" si="11"/>
        <v>-21.693333333333332</v>
      </c>
      <c r="O8" s="9">
        <f t="shared" si="11"/>
        <v>88.187333333333342</v>
      </c>
      <c r="P8" s="9">
        <f t="shared" si="11"/>
        <v>13.165333333333328</v>
      </c>
      <c r="Q8" s="9">
        <f t="shared" si="11"/>
        <v>53.328666666666663</v>
      </c>
    </row>
    <row r="9" spans="1:17" x14ac:dyDescent="0.3">
      <c r="A9" s="4">
        <v>2012</v>
      </c>
      <c r="B9" s="12">
        <v>8</v>
      </c>
      <c r="C9" s="12" t="s">
        <v>26</v>
      </c>
      <c r="D9" s="12" t="s">
        <v>149</v>
      </c>
      <c r="E9" s="12" t="s">
        <v>256</v>
      </c>
      <c r="F9" s="12" t="str">
        <f t="shared" si="7"/>
        <v>SECE</v>
      </c>
      <c r="G9" s="14">
        <f>IFERROR(VLOOKUP(C9,'2012'!B:C,2,FALSE),"")</f>
        <v>-3.3</v>
      </c>
      <c r="H9" s="15">
        <f t="shared" si="8"/>
        <v>-3.4979999999999998</v>
      </c>
      <c r="J9" s="2" t="s">
        <v>252</v>
      </c>
      <c r="K9" s="9">
        <f t="shared" ref="K9:Q9" si="12">_xlfn.STDEV.S(K2:K4)</f>
        <v>33.259781899465303</v>
      </c>
      <c r="L9" s="9">
        <f t="shared" si="12"/>
        <v>11.00124180869296</v>
      </c>
      <c r="M9" s="9">
        <f t="shared" si="12"/>
        <v>14.426435734442515</v>
      </c>
      <c r="N9" s="9">
        <f t="shared" si="12"/>
        <v>13.456079270475977</v>
      </c>
      <c r="O9" s="9">
        <f t="shared" si="12"/>
        <v>25.135137981187508</v>
      </c>
      <c r="P9" s="9">
        <f t="shared" si="12"/>
        <v>14.916781064738245</v>
      </c>
      <c r="Q9" s="9">
        <f t="shared" si="12"/>
        <v>25.147802316173358</v>
      </c>
    </row>
    <row r="10" spans="1:17" x14ac:dyDescent="0.3">
      <c r="A10" s="4">
        <v>2012</v>
      </c>
      <c r="B10" s="12">
        <v>9</v>
      </c>
      <c r="C10" s="12" t="s">
        <v>5</v>
      </c>
      <c r="D10" s="12" t="s">
        <v>151</v>
      </c>
      <c r="E10" s="12" t="s">
        <v>157</v>
      </c>
      <c r="F10" s="12" t="str">
        <f t="shared" si="7"/>
        <v>SECE</v>
      </c>
      <c r="G10" s="14">
        <f>IFERROR(VLOOKUP(C10,'2012'!B:C,2,FALSE),"")</f>
        <v>22.4</v>
      </c>
      <c r="H10" s="15">
        <f t="shared" si="8"/>
        <v>23.744</v>
      </c>
    </row>
    <row r="11" spans="1:17" x14ac:dyDescent="0.3">
      <c r="A11" s="4">
        <v>2012</v>
      </c>
      <c r="B11" s="12">
        <v>10</v>
      </c>
      <c r="C11" s="12" t="s">
        <v>14</v>
      </c>
      <c r="D11" s="12" t="s">
        <v>135</v>
      </c>
      <c r="E11" s="12" t="s">
        <v>157</v>
      </c>
      <c r="F11" s="12" t="str">
        <f t="shared" si="7"/>
        <v>SECE</v>
      </c>
      <c r="G11" s="14">
        <f>IFERROR(VLOOKUP(C11,'2012'!B:C,2,FALSE),"")</f>
        <v>7.4</v>
      </c>
      <c r="H11" s="15">
        <f t="shared" si="8"/>
        <v>7.8440000000000012</v>
      </c>
    </row>
    <row r="12" spans="1:17" x14ac:dyDescent="0.3">
      <c r="A12" s="4">
        <v>2012</v>
      </c>
      <c r="B12" s="12">
        <v>11</v>
      </c>
      <c r="C12" s="12" t="s">
        <v>101</v>
      </c>
      <c r="D12" s="12" t="s">
        <v>149</v>
      </c>
      <c r="E12" s="12" t="s">
        <v>256</v>
      </c>
      <c r="F12" s="12" t="str">
        <f t="shared" si="7"/>
        <v>OOC</v>
      </c>
      <c r="G12" s="14">
        <f>IFERROR(VLOOKUP(C12,'2012'!B:C,2,FALSE),"")</f>
        <v>7</v>
      </c>
      <c r="H12" s="15">
        <f t="shared" si="8"/>
        <v>6.58</v>
      </c>
    </row>
    <row r="13" spans="1:17" x14ac:dyDescent="0.3">
      <c r="A13" s="4">
        <v>2012</v>
      </c>
      <c r="B13" s="12">
        <v>12</v>
      </c>
      <c r="C13" s="12" t="s">
        <v>51</v>
      </c>
      <c r="D13" s="12" t="s">
        <v>145</v>
      </c>
      <c r="E13" s="12" t="s">
        <v>157</v>
      </c>
      <c r="F13" s="12" t="str">
        <f t="shared" si="7"/>
        <v>SECW</v>
      </c>
      <c r="G13" s="14">
        <f>IFERROR(VLOOKUP(C13,'2012'!B:C,2,FALSE),"")</f>
        <v>23</v>
      </c>
      <c r="H13" s="15">
        <f t="shared" si="8"/>
        <v>24.380000000000003</v>
      </c>
    </row>
    <row r="14" spans="1:17" x14ac:dyDescent="0.3">
      <c r="A14" s="3">
        <v>2013</v>
      </c>
      <c r="B14" s="7">
        <v>1</v>
      </c>
      <c r="C14" s="16" t="s">
        <v>266</v>
      </c>
      <c r="D14" s="7" t="s">
        <v>149</v>
      </c>
      <c r="E14" s="7" t="s">
        <v>256</v>
      </c>
      <c r="F14" s="7" t="str">
        <f>IF(OR(C14="Alabama",C14="Arkansas",C14="Auburn",C14="LSU",C14="Mississippi State",C14="Ole Miss",C14="Texas A&amp;M"),"SECW",IF(OR(C14="Florida",C14="Georgia",C14="Kentucky",C14="Missouri",C14="South Carolina",C14="Tennessee",C14="Vanderbilt"),"SECE","OOC"))</f>
        <v>OOC</v>
      </c>
      <c r="G14" s="8">
        <v>-30</v>
      </c>
      <c r="H14" s="9">
        <f>IF(G14&gt;=0,IF(E14="H",0.94,IF(E14="A",1.06,1)),IF(E14="H",1.06,IF(E14="A",0.94,1)))*G14</f>
        <v>-31.8</v>
      </c>
    </row>
    <row r="15" spans="1:17" x14ac:dyDescent="0.3">
      <c r="A15" s="3">
        <v>2013</v>
      </c>
      <c r="B15" s="7">
        <v>2</v>
      </c>
      <c r="C15" s="7" t="s">
        <v>106</v>
      </c>
      <c r="D15" s="7" t="s">
        <v>149</v>
      </c>
      <c r="E15" s="7" t="s">
        <v>256</v>
      </c>
      <c r="F15" s="7" t="str">
        <f t="shared" ref="F15:F37" si="13">IF(OR(C15="Alabama",C15="Arkansas",C15="Auburn",C15="LSU",C15="Mississippi State",C15="Ole Miss",C15="Texas A&amp;M"),"SECW",IF(OR(C15="Florida",C15="Georgia",C15="Kentucky",C15="Missouri",C15="South Carolina",C15="Tennessee",C15="Vanderbilt"),"SECE","OOC"))</f>
        <v>OOC</v>
      </c>
      <c r="G15" s="8">
        <f>IFERROR(VLOOKUP(C15,'2013'!B:C,2,FALSE),"")</f>
        <v>7.7</v>
      </c>
      <c r="H15" s="9">
        <f t="shared" ref="H15:H37" si="14">IF(G15&gt;=0,IF(E15="H",0.94,IF(E15="A",1.06,1)),IF(E15="H",1.06,IF(E15="A",0.94,1)))*G15</f>
        <v>7.2379999999999995</v>
      </c>
    </row>
    <row r="16" spans="1:17" x14ac:dyDescent="0.3">
      <c r="A16" s="3">
        <v>2013</v>
      </c>
      <c r="B16" s="7">
        <v>3</v>
      </c>
      <c r="C16" s="7" t="s">
        <v>66</v>
      </c>
      <c r="D16" s="7" t="s">
        <v>265</v>
      </c>
      <c r="E16" s="7" t="s">
        <v>157</v>
      </c>
      <c r="F16" s="7" t="str">
        <f t="shared" si="13"/>
        <v>OOC</v>
      </c>
      <c r="G16" s="8">
        <f>IFERROR(VLOOKUP(C16,'2013'!B:C,2,FALSE),"")</f>
        <v>10.3</v>
      </c>
      <c r="H16" s="9">
        <f t="shared" si="14"/>
        <v>10.918000000000001</v>
      </c>
    </row>
    <row r="17" spans="1:8" x14ac:dyDescent="0.3">
      <c r="A17" s="3">
        <v>2013</v>
      </c>
      <c r="B17" s="7">
        <v>4</v>
      </c>
      <c r="C17" s="7" t="s">
        <v>93</v>
      </c>
      <c r="D17" s="7" t="s">
        <v>149</v>
      </c>
      <c r="E17" s="7" t="s">
        <v>256</v>
      </c>
      <c r="F17" s="7" t="str">
        <f t="shared" si="13"/>
        <v>OOC</v>
      </c>
      <c r="G17" s="8">
        <f>IFERROR(VLOOKUP(C17,'2013'!B:C,2,FALSE),"")</f>
        <v>-2.2000000000000002</v>
      </c>
      <c r="H17" s="9">
        <f t="shared" si="14"/>
        <v>-2.3320000000000003</v>
      </c>
    </row>
    <row r="18" spans="1:8" x14ac:dyDescent="0.3">
      <c r="A18" s="3">
        <v>2013</v>
      </c>
      <c r="B18" s="7">
        <v>5</v>
      </c>
      <c r="C18" s="7" t="s">
        <v>64</v>
      </c>
      <c r="D18" s="7" t="s">
        <v>155</v>
      </c>
      <c r="E18" s="7" t="s">
        <v>157</v>
      </c>
      <c r="F18" s="7" t="str">
        <f t="shared" si="13"/>
        <v>SECE</v>
      </c>
      <c r="G18" s="8">
        <f>IFERROR(VLOOKUP(C18,'2013'!B:C,2,FALSE),"")</f>
        <v>-0.1</v>
      </c>
      <c r="H18" s="9">
        <f t="shared" si="14"/>
        <v>-9.4E-2</v>
      </c>
    </row>
    <row r="19" spans="1:8" x14ac:dyDescent="0.3">
      <c r="A19" s="3">
        <v>2013</v>
      </c>
      <c r="B19" s="7">
        <v>6</v>
      </c>
      <c r="C19" s="7" t="s">
        <v>12</v>
      </c>
      <c r="D19" s="7" t="s">
        <v>154</v>
      </c>
      <c r="E19" s="7" t="s">
        <v>157</v>
      </c>
      <c r="F19" s="7" t="str">
        <f t="shared" si="13"/>
        <v>SECE</v>
      </c>
      <c r="G19" s="8">
        <f>IFERROR(VLOOKUP(C19,'2013'!B:C,2,FALSE),"")</f>
        <v>16.399999999999999</v>
      </c>
      <c r="H19" s="9">
        <f t="shared" si="14"/>
        <v>17.384</v>
      </c>
    </row>
    <row r="20" spans="1:8" x14ac:dyDescent="0.3">
      <c r="A20" s="3">
        <v>2013</v>
      </c>
      <c r="B20" s="7">
        <v>7</v>
      </c>
      <c r="C20" s="7" t="s">
        <v>5</v>
      </c>
      <c r="D20" s="7" t="s">
        <v>149</v>
      </c>
      <c r="E20" s="7" t="s">
        <v>256</v>
      </c>
      <c r="F20" s="7" t="str">
        <f t="shared" si="13"/>
        <v>SECE</v>
      </c>
      <c r="G20" s="8">
        <f>IFERROR(VLOOKUP(C20,'2013'!B:C,2,FALSE),"")</f>
        <v>9.6999999999999993</v>
      </c>
      <c r="H20" s="9">
        <f t="shared" si="14"/>
        <v>9.1179999999999986</v>
      </c>
    </row>
    <row r="21" spans="1:8" x14ac:dyDescent="0.3">
      <c r="A21" s="3">
        <v>2013</v>
      </c>
      <c r="B21" s="7">
        <v>8</v>
      </c>
      <c r="C21" s="7" t="s">
        <v>34</v>
      </c>
      <c r="D21" s="7" t="s">
        <v>149</v>
      </c>
      <c r="E21" s="7" t="s">
        <v>256</v>
      </c>
      <c r="F21" s="7" t="str">
        <f t="shared" si="13"/>
        <v>SECE</v>
      </c>
      <c r="G21" s="8">
        <f>IFERROR(VLOOKUP(C21,'2013'!B:C,2,FALSE),"")</f>
        <v>17.5</v>
      </c>
      <c r="H21" s="9">
        <f t="shared" si="14"/>
        <v>16.45</v>
      </c>
    </row>
    <row r="22" spans="1:8" x14ac:dyDescent="0.3">
      <c r="A22" s="3">
        <v>2013</v>
      </c>
      <c r="B22" s="7">
        <v>9</v>
      </c>
      <c r="C22" s="7" t="s">
        <v>14</v>
      </c>
      <c r="D22" s="7" t="s">
        <v>149</v>
      </c>
      <c r="E22" s="7" t="s">
        <v>256</v>
      </c>
      <c r="F22" s="7" t="str">
        <f t="shared" si="13"/>
        <v>SECE</v>
      </c>
      <c r="G22" s="8">
        <f>IFERROR(VLOOKUP(C22,'2013'!B:C,2,FALSE),"")</f>
        <v>6.5</v>
      </c>
      <c r="H22" s="9">
        <f t="shared" si="14"/>
        <v>6.1099999999999994</v>
      </c>
    </row>
    <row r="23" spans="1:8" x14ac:dyDescent="0.3">
      <c r="A23" s="3">
        <v>2013</v>
      </c>
      <c r="B23" s="7">
        <v>10</v>
      </c>
      <c r="C23" s="7" t="s">
        <v>26</v>
      </c>
      <c r="D23" s="7" t="s">
        <v>146</v>
      </c>
      <c r="E23" s="7" t="s">
        <v>157</v>
      </c>
      <c r="F23" s="7" t="str">
        <f t="shared" si="13"/>
        <v>SECE</v>
      </c>
      <c r="G23" s="8">
        <f>IFERROR(VLOOKUP(C23,'2013'!B:C,2,FALSE),"")</f>
        <v>-3.4</v>
      </c>
      <c r="H23" s="9">
        <f t="shared" si="14"/>
        <v>-3.1959999999999997</v>
      </c>
    </row>
    <row r="24" spans="1:8" x14ac:dyDescent="0.3">
      <c r="A24" s="3">
        <v>2013</v>
      </c>
      <c r="B24" s="7">
        <v>11</v>
      </c>
      <c r="C24" s="7" t="s">
        <v>78</v>
      </c>
      <c r="D24" s="7" t="s">
        <v>137</v>
      </c>
      <c r="E24" s="7" t="s">
        <v>157</v>
      </c>
      <c r="F24" s="7" t="str">
        <f t="shared" si="13"/>
        <v>SECW</v>
      </c>
      <c r="G24" s="8">
        <f>IFERROR(VLOOKUP(C24,'2013'!B:C,2,FALSE),"")</f>
        <v>6.9</v>
      </c>
      <c r="H24" s="9">
        <f t="shared" si="14"/>
        <v>7.3140000000000009</v>
      </c>
    </row>
    <row r="25" spans="1:8" x14ac:dyDescent="0.3">
      <c r="A25" s="3">
        <v>2013</v>
      </c>
      <c r="B25" s="7">
        <v>12</v>
      </c>
      <c r="C25" s="7" t="s">
        <v>51</v>
      </c>
      <c r="D25" s="7" t="s">
        <v>149</v>
      </c>
      <c r="E25" s="7" t="s">
        <v>256</v>
      </c>
      <c r="F25" s="7" t="str">
        <f t="shared" si="13"/>
        <v>SECW</v>
      </c>
      <c r="G25" s="8">
        <f>IFERROR(VLOOKUP(C25,'2013'!B:C,2,FALSE),"")</f>
        <v>16.399999999999999</v>
      </c>
      <c r="H25" s="9">
        <f t="shared" si="14"/>
        <v>15.415999999999999</v>
      </c>
    </row>
    <row r="26" spans="1:8" x14ac:dyDescent="0.3">
      <c r="A26" s="4">
        <v>2014</v>
      </c>
      <c r="B26" s="12">
        <v>1</v>
      </c>
      <c r="C26" s="13" t="s">
        <v>264</v>
      </c>
      <c r="D26" s="12" t="s">
        <v>149</v>
      </c>
      <c r="E26" s="12" t="s">
        <v>256</v>
      </c>
      <c r="F26" s="12" t="str">
        <f>IF(OR(C26="Alabama",C26="Arkansas",C26="Auburn",C26="LSU",C26="Mississippi State",C26="Ole Miss",C26="Texas A&amp;M"),"SECW",IF(OR(C26="Florida",C26="Georgia",C26="Kentucky",C26="Missouri",C26="South Carolina",C26="Tennessee",C26="Vanderbilt"),"SECE","OOC"))</f>
        <v>OOC</v>
      </c>
      <c r="G26" s="14">
        <v>-30</v>
      </c>
      <c r="H26" s="15">
        <f>IF(G26&gt;=0,IF(E26="H",0.94,IF(E26="A",1.06,1)),IF(E26="H",1.06,IF(E26="A",0.94,1)))*G26</f>
        <v>-31.8</v>
      </c>
    </row>
    <row r="27" spans="1:8" x14ac:dyDescent="0.3">
      <c r="A27" s="4">
        <v>2014</v>
      </c>
      <c r="B27" s="12">
        <v>2</v>
      </c>
      <c r="C27" s="12" t="s">
        <v>106</v>
      </c>
      <c r="D27" s="12" t="s">
        <v>263</v>
      </c>
      <c r="E27" s="12" t="s">
        <v>157</v>
      </c>
      <c r="F27" s="12" t="str">
        <f t="shared" si="13"/>
        <v>OOC</v>
      </c>
      <c r="G27" s="14">
        <f>IFERROR(VLOOKUP(C27,'2014'!B:C,2,FALSE),"")</f>
        <v>-0.3</v>
      </c>
      <c r="H27" s="15">
        <f t="shared" si="14"/>
        <v>-0.28199999999999997</v>
      </c>
    </row>
    <row r="28" spans="1:8" x14ac:dyDescent="0.3">
      <c r="A28" s="4">
        <v>2014</v>
      </c>
      <c r="B28" s="12">
        <v>3</v>
      </c>
      <c r="C28" s="12" t="s">
        <v>40</v>
      </c>
      <c r="D28" s="12" t="s">
        <v>149</v>
      </c>
      <c r="E28" s="12" t="s">
        <v>256</v>
      </c>
      <c r="F28" s="12" t="str">
        <f t="shared" si="13"/>
        <v>OOC</v>
      </c>
      <c r="G28" s="14">
        <f>IFERROR(VLOOKUP(C28,'2014'!B:C,2,FALSE),"")</f>
        <v>-0.8</v>
      </c>
      <c r="H28" s="15">
        <f t="shared" si="14"/>
        <v>-0.84800000000000009</v>
      </c>
    </row>
    <row r="29" spans="1:8" x14ac:dyDescent="0.3">
      <c r="A29" s="4">
        <v>2014</v>
      </c>
      <c r="B29" s="12">
        <v>4</v>
      </c>
      <c r="C29" s="12" t="s">
        <v>66</v>
      </c>
      <c r="D29" s="12" t="s">
        <v>149</v>
      </c>
      <c r="E29" s="12" t="s">
        <v>256</v>
      </c>
      <c r="F29" s="12" t="str">
        <f t="shared" si="13"/>
        <v>OOC</v>
      </c>
      <c r="G29" s="14">
        <f>IFERROR(VLOOKUP(C29,'2014'!B:C,2,FALSE),"")</f>
        <v>-3.9</v>
      </c>
      <c r="H29" s="15">
        <f t="shared" si="14"/>
        <v>-4.1340000000000003</v>
      </c>
    </row>
    <row r="30" spans="1:8" x14ac:dyDescent="0.3">
      <c r="A30" s="4">
        <v>2014</v>
      </c>
      <c r="B30" s="12">
        <v>5</v>
      </c>
      <c r="C30" s="12" t="s">
        <v>34</v>
      </c>
      <c r="D30" s="12" t="s">
        <v>153</v>
      </c>
      <c r="E30" s="12" t="s">
        <v>157</v>
      </c>
      <c r="F30" s="12" t="str">
        <f t="shared" si="13"/>
        <v>SECE</v>
      </c>
      <c r="G30" s="14">
        <f>IFERROR(VLOOKUP(C30,'2014'!B:C,2,FALSE),"")</f>
        <v>7.9</v>
      </c>
      <c r="H30" s="15">
        <f t="shared" si="14"/>
        <v>8.3740000000000006</v>
      </c>
    </row>
    <row r="31" spans="1:8" x14ac:dyDescent="0.3">
      <c r="A31" s="4">
        <v>2014</v>
      </c>
      <c r="B31" s="12">
        <v>6</v>
      </c>
      <c r="C31" s="12" t="s">
        <v>12</v>
      </c>
      <c r="D31" s="12" t="s">
        <v>149</v>
      </c>
      <c r="E31" s="12" t="s">
        <v>256</v>
      </c>
      <c r="F31" s="12" t="str">
        <f t="shared" si="13"/>
        <v>SECE</v>
      </c>
      <c r="G31" s="14">
        <f>IFERROR(VLOOKUP(C31,'2014'!B:C,2,FALSE),"")</f>
        <v>22.6</v>
      </c>
      <c r="H31" s="15">
        <f t="shared" si="14"/>
        <v>21.244</v>
      </c>
    </row>
    <row r="32" spans="1:8" x14ac:dyDescent="0.3">
      <c r="A32" s="4">
        <v>2014</v>
      </c>
      <c r="B32" s="12">
        <v>7</v>
      </c>
      <c r="C32" s="12" t="s">
        <v>5</v>
      </c>
      <c r="D32" s="12" t="s">
        <v>151</v>
      </c>
      <c r="E32" s="12" t="s">
        <v>157</v>
      </c>
      <c r="F32" s="12" t="str">
        <f t="shared" si="13"/>
        <v>SECE</v>
      </c>
      <c r="G32" s="14">
        <f>IFERROR(VLOOKUP(C32,'2014'!B:C,2,FALSE),"")</f>
        <v>11.6</v>
      </c>
      <c r="H32" s="15">
        <f t="shared" si="14"/>
        <v>12.295999999999999</v>
      </c>
    </row>
    <row r="33" spans="1:8" x14ac:dyDescent="0.3">
      <c r="A33" s="4">
        <v>2014</v>
      </c>
      <c r="B33" s="12">
        <v>8</v>
      </c>
      <c r="C33" s="12" t="s">
        <v>64</v>
      </c>
      <c r="D33" s="12" t="s">
        <v>149</v>
      </c>
      <c r="E33" s="12" t="s">
        <v>256</v>
      </c>
      <c r="F33" s="12" t="str">
        <f t="shared" si="13"/>
        <v>SECE</v>
      </c>
      <c r="G33" s="14">
        <f>IFERROR(VLOOKUP(C33,'2014'!B:C,2,FALSE),"")</f>
        <v>-10.9</v>
      </c>
      <c r="H33" s="15">
        <f t="shared" si="14"/>
        <v>-11.554</v>
      </c>
    </row>
    <row r="34" spans="1:8" x14ac:dyDescent="0.3">
      <c r="A34" s="4">
        <v>2014</v>
      </c>
      <c r="B34" s="12">
        <v>9</v>
      </c>
      <c r="C34" s="12" t="s">
        <v>26</v>
      </c>
      <c r="D34" s="12" t="s">
        <v>149</v>
      </c>
      <c r="E34" s="12" t="s">
        <v>256</v>
      </c>
      <c r="F34" s="12" t="str">
        <f t="shared" si="13"/>
        <v>SECE</v>
      </c>
      <c r="G34" s="14">
        <f>IFERROR(VLOOKUP(C34,'2014'!B:C,2,FALSE),"")</f>
        <v>1.5</v>
      </c>
      <c r="H34" s="15">
        <f t="shared" si="14"/>
        <v>1.41</v>
      </c>
    </row>
    <row r="35" spans="1:8" x14ac:dyDescent="0.3">
      <c r="A35" s="4">
        <v>2014</v>
      </c>
      <c r="B35" s="12">
        <v>10</v>
      </c>
      <c r="C35" s="12" t="s">
        <v>51</v>
      </c>
      <c r="D35" s="12" t="s">
        <v>145</v>
      </c>
      <c r="E35" s="12" t="s">
        <v>157</v>
      </c>
      <c r="F35" s="12" t="str">
        <f t="shared" si="13"/>
        <v>SECW</v>
      </c>
      <c r="G35" s="14">
        <f>IFERROR(VLOOKUP(C35,'2014'!B:C,2,FALSE),"")</f>
        <v>10.4</v>
      </c>
      <c r="H35" s="15">
        <f t="shared" si="14"/>
        <v>11.024000000000001</v>
      </c>
    </row>
    <row r="36" spans="1:8" x14ac:dyDescent="0.3">
      <c r="A36" s="4">
        <v>2014</v>
      </c>
      <c r="B36" s="12">
        <v>11</v>
      </c>
      <c r="C36" s="12" t="s">
        <v>14</v>
      </c>
      <c r="D36" s="12" t="s">
        <v>135</v>
      </c>
      <c r="E36" s="12" t="s">
        <v>157</v>
      </c>
      <c r="F36" s="12" t="str">
        <f t="shared" si="13"/>
        <v>SECE</v>
      </c>
      <c r="G36" s="14">
        <f>IFERROR(VLOOKUP(C36,'2014'!B:C,2,FALSE),"")</f>
        <v>14.2</v>
      </c>
      <c r="H36" s="15">
        <f t="shared" si="14"/>
        <v>15.052</v>
      </c>
    </row>
    <row r="37" spans="1:8" x14ac:dyDescent="0.3">
      <c r="A37" s="4">
        <v>2014</v>
      </c>
      <c r="B37" s="12">
        <v>12</v>
      </c>
      <c r="C37" s="12" t="s">
        <v>37</v>
      </c>
      <c r="D37" s="12" t="s">
        <v>149</v>
      </c>
      <c r="E37" s="12" t="s">
        <v>256</v>
      </c>
      <c r="F37" s="12" t="str">
        <f t="shared" si="13"/>
        <v>SECW</v>
      </c>
      <c r="G37" s="14">
        <f>IFERROR(VLOOKUP(C37,'2014'!B:C,2,FALSE),"")</f>
        <v>23.1</v>
      </c>
      <c r="H37" s="15">
        <f t="shared" si="14"/>
        <v>21.713999999999999</v>
      </c>
    </row>
  </sheetData>
  <autoFilter ref="B1:H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workbookViewId="0"/>
  </sheetViews>
  <sheetFormatPr defaultColWidth="9.109375" defaultRowHeight="14.4" x14ac:dyDescent="0.3"/>
  <cols>
    <col min="1" max="1" width="7.6640625" style="2" bestFit="1" customWidth="1"/>
    <col min="2" max="2" width="12" style="7" bestFit="1" customWidth="1"/>
    <col min="3" max="3" width="23.33203125" style="7" bestFit="1" customWidth="1"/>
    <col min="4" max="4" width="18.44140625" style="7" bestFit="1" customWidth="1"/>
    <col min="5" max="5" width="9.5546875" style="7" bestFit="1" customWidth="1"/>
    <col min="6" max="6" width="10" style="7" bestFit="1" customWidth="1"/>
    <col min="7" max="7" width="11.44140625" style="8" bestFit="1" customWidth="1"/>
    <col min="8" max="8" width="12.6640625" style="9" bestFit="1" customWidth="1"/>
    <col min="9" max="9" width="9.109375" style="7"/>
    <col min="10" max="10" width="8.88671875" style="7" bestFit="1" customWidth="1"/>
    <col min="11" max="11" width="7.44140625" style="7" bestFit="1" customWidth="1"/>
    <col min="12" max="12" width="10.5546875" style="7" bestFit="1" customWidth="1"/>
    <col min="13" max="13" width="13.44140625" style="7" bestFit="1" customWidth="1"/>
    <col min="14" max="14" width="6.33203125" style="7" bestFit="1" customWidth="1"/>
    <col min="15" max="15" width="6.5546875" style="7" bestFit="1" customWidth="1"/>
    <col min="16" max="16" width="6.33203125" style="7" bestFit="1" customWidth="1"/>
    <col min="17" max="17" width="5.88671875" style="7" bestFit="1" customWidth="1"/>
    <col min="18" max="16384" width="9.109375" style="7"/>
  </cols>
  <sheetData>
    <row r="1" spans="1:17" x14ac:dyDescent="0.3">
      <c r="A1" s="2" t="s">
        <v>138</v>
      </c>
      <c r="B1" s="2" t="s">
        <v>139</v>
      </c>
      <c r="C1" s="2" t="s">
        <v>140</v>
      </c>
      <c r="D1" s="2" t="s">
        <v>141</v>
      </c>
      <c r="E1" s="2" t="s">
        <v>142</v>
      </c>
      <c r="F1" s="2" t="s">
        <v>143</v>
      </c>
      <c r="G1" s="5" t="s">
        <v>144</v>
      </c>
      <c r="H1" s="6" t="s">
        <v>160</v>
      </c>
      <c r="J1" s="2" t="s">
        <v>242</v>
      </c>
      <c r="K1" s="2" t="s">
        <v>243</v>
      </c>
      <c r="L1" s="2" t="s">
        <v>247</v>
      </c>
      <c r="M1" s="2" t="s">
        <v>248</v>
      </c>
      <c r="N1" s="2" t="s">
        <v>241</v>
      </c>
      <c r="O1" s="2" t="s">
        <v>244</v>
      </c>
      <c r="P1" s="2" t="s">
        <v>245</v>
      </c>
      <c r="Q1" s="2" t="s">
        <v>246</v>
      </c>
    </row>
    <row r="2" spans="1:17" ht="15" customHeight="1" x14ac:dyDescent="0.3">
      <c r="A2" s="3">
        <v>2007</v>
      </c>
      <c r="B2" s="7">
        <v>1</v>
      </c>
      <c r="C2" s="7" t="s">
        <v>112</v>
      </c>
      <c r="D2" s="7" t="s">
        <v>207</v>
      </c>
      <c r="E2" s="7" t="s">
        <v>157</v>
      </c>
      <c r="F2" s="7" t="str">
        <f>IF(OR(C2="Alabama",C2="Arkansas",C2="Auburn",C2="LSU",C2="Mississippi State",C2="Ole Miss",C2="Texas A&amp;M"),"SECW",IF(OR(C2="Florida",C2="Georgia",C2="Kentucky",C2="Missouri",C2="South Carolina",C2="Tennessee",C2="Vanderbilt"),"SECE","OOC"))</f>
        <v>OOC</v>
      </c>
      <c r="G2" s="8">
        <f>IFERROR(VLOOKUP(C2,'2007'!B:C,2,FALSE),"")</f>
        <v>-15.5</v>
      </c>
      <c r="H2" s="9">
        <f>IF(G2&gt;=0,IF(E2="H",0.94,IF(E2="A",1.06,1)),IF(E2="H",1.06,IF(E2="A",0.94,1)))*G2</f>
        <v>-14.569999999999999</v>
      </c>
      <c r="J2" s="2">
        <v>2007</v>
      </c>
      <c r="K2" s="9">
        <f>SUMIF(A:A,J2,H:H)</f>
        <v>43.696000000000019</v>
      </c>
      <c r="L2" s="9">
        <f>SUMIFS(H:H,A:A,J2,F:F,"SECW")</f>
        <v>42.638000000000005</v>
      </c>
      <c r="M2" s="9">
        <f>SUMIFS(H:H,A:A,J2,F:F,"SECE")</f>
        <v>39.466000000000001</v>
      </c>
      <c r="N2" s="9">
        <f>SUMIFS(H:H,A:A,J2,F:F,"OOC")</f>
        <v>-38.408000000000001</v>
      </c>
      <c r="O2" s="9">
        <f>L2+M2</f>
        <v>82.104000000000013</v>
      </c>
      <c r="P2" s="9">
        <f>SUMIFS(H:H,A:A,J2,E:E,"H")</f>
        <v>25.511999999999997</v>
      </c>
      <c r="Q2" s="9">
        <f>SUMIFS(H:H,A:A,J2,E:E,"A")+SUMIFS(H:H,A:A,J2,E:E,"N")</f>
        <v>18.184000000000005</v>
      </c>
    </row>
    <row r="3" spans="1:17" x14ac:dyDescent="0.3">
      <c r="A3" s="3">
        <v>2007</v>
      </c>
      <c r="B3" s="7">
        <v>2</v>
      </c>
      <c r="C3" s="7" t="s">
        <v>11</v>
      </c>
      <c r="D3" s="7" t="s">
        <v>137</v>
      </c>
      <c r="E3" s="7" t="str">
        <f t="shared" ref="E3:E66" si="0">IF(OR(D3="Nashville, TN",D3="Baton Rouge, LA",D3="Starkville, MS",D3="Fayetteville, AR",D3="Knoxville, TN",D3="Tuscaloosa, AL",D3="Auburn, AL",D3="Columbia, SC",D3="Lexington, KY",D3="College Station, TX",D3="Athens, GA",D3="Columbia, MO",D3="Gainesville, FL",D3="Little Rock, AR"),"A",IF(D3="Oxford, MS","H","N"))</f>
        <v>H</v>
      </c>
      <c r="F3" s="7" t="s">
        <v>241</v>
      </c>
      <c r="G3" s="8">
        <f>IFERROR(VLOOKUP(C3,'2007'!B:C,2,FALSE),"")</f>
        <v>15.8</v>
      </c>
      <c r="H3" s="9">
        <f t="shared" ref="H3:H66" si="1">IF(G3&gt;=0,IF(E3="H",0.94,IF(E3="A",1.06,1)),IF(E3="H",1.06,IF(E3="A",0.94,1)))*G3</f>
        <v>14.852</v>
      </c>
      <c r="J3" s="2">
        <v>2008</v>
      </c>
      <c r="K3" s="9">
        <f t="shared" ref="K3:K9" si="2">SUMIF(A:A,J3,H:H)</f>
        <v>19.384000000000004</v>
      </c>
      <c r="L3" s="9">
        <f t="shared" ref="L3:L9" si="3">SUMIFS(H:H,A:A,J3,F:F,"SECW")</f>
        <v>27.348000000000003</v>
      </c>
      <c r="M3" s="9">
        <f t="shared" ref="M3:M9" si="4">SUMIFS(H:H,A:A,J3,F:F,"SECE")</f>
        <v>43.34</v>
      </c>
      <c r="N3" s="9">
        <f t="shared" ref="N3:N9" si="5">SUMIFS(H:H,A:A,J3,F:F,"OOC")</f>
        <v>-51.304000000000002</v>
      </c>
      <c r="O3" s="9">
        <f t="shared" ref="O3:O9" si="6">L3+M3</f>
        <v>70.688000000000002</v>
      </c>
      <c r="P3" s="9">
        <f t="shared" ref="P3:P9" si="7">SUMIFS(H:H,A:A,J3,E:E,"H")</f>
        <v>-58.525999999999996</v>
      </c>
      <c r="Q3" s="9">
        <f t="shared" ref="Q3:Q9" si="8">SUMIFS(H:H,A:A,J3,E:E,"A")+SUMIFS(H:H,A:A,J3,E:E,"N")</f>
        <v>77.91</v>
      </c>
    </row>
    <row r="4" spans="1:17" x14ac:dyDescent="0.3">
      <c r="A4" s="3">
        <v>2007</v>
      </c>
      <c r="B4" s="7">
        <v>3</v>
      </c>
      <c r="C4" s="7" t="s">
        <v>64</v>
      </c>
      <c r="D4" s="7" t="s">
        <v>155</v>
      </c>
      <c r="E4" s="7" t="str">
        <f t="shared" si="0"/>
        <v>A</v>
      </c>
      <c r="F4" s="7" t="str">
        <f t="shared" ref="F4:F66" si="9">IF(OR(C4="Alabama",C4="Arkansas",C4="Auburn",C4="LSU",C4="Mississippi State",C4="Ole Miss",C4="Texas A&amp;M"),"SECW",IF(OR(C4="Florida",C4="Georgia",C4="Kentucky",C4="Missouri",C4="South Carolina",C4="Tennessee",C4="Vanderbilt"),"SECE","OOC"))</f>
        <v>SECE</v>
      </c>
      <c r="G4" s="8">
        <f>IFERROR(VLOOKUP(C4,'2007'!B:C,2,FALSE),"")</f>
        <v>3.5</v>
      </c>
      <c r="H4" s="9">
        <f t="shared" si="1"/>
        <v>3.71</v>
      </c>
      <c r="J4" s="2">
        <v>2009</v>
      </c>
      <c r="K4" s="9">
        <f t="shared" si="2"/>
        <v>11.991999999999997</v>
      </c>
      <c r="L4" s="9">
        <f t="shared" si="3"/>
        <v>66.239999999999995</v>
      </c>
      <c r="M4" s="9">
        <f t="shared" si="4"/>
        <v>19.125999999999998</v>
      </c>
      <c r="N4" s="9">
        <f t="shared" si="5"/>
        <v>-73.373999999999995</v>
      </c>
      <c r="O4" s="9">
        <f t="shared" si="6"/>
        <v>85.365999999999985</v>
      </c>
      <c r="P4" s="9">
        <f t="shared" si="7"/>
        <v>-4.378000000000009</v>
      </c>
      <c r="Q4" s="9">
        <f t="shared" si="8"/>
        <v>16.370000000000005</v>
      </c>
    </row>
    <row r="5" spans="1:17" x14ac:dyDescent="0.3">
      <c r="A5" s="3">
        <v>2007</v>
      </c>
      <c r="B5" s="7">
        <v>4</v>
      </c>
      <c r="C5" s="7" t="s">
        <v>5</v>
      </c>
      <c r="D5" s="7" t="s">
        <v>137</v>
      </c>
      <c r="E5" s="7" t="str">
        <f t="shared" si="0"/>
        <v>H</v>
      </c>
      <c r="F5" s="7" t="str">
        <f t="shared" si="9"/>
        <v>SECE</v>
      </c>
      <c r="G5" s="8">
        <f>IFERROR(VLOOKUP(C5,'2007'!B:C,2,FALSE),"")</f>
        <v>21.8</v>
      </c>
      <c r="H5" s="9">
        <f t="shared" si="1"/>
        <v>20.492000000000001</v>
      </c>
      <c r="J5" s="2">
        <v>2010</v>
      </c>
      <c r="K5" s="9">
        <f t="shared" si="2"/>
        <v>26.275999999999996</v>
      </c>
      <c r="L5" s="9">
        <f t="shared" si="3"/>
        <v>93.498000000000005</v>
      </c>
      <c r="M5" s="9">
        <f t="shared" si="4"/>
        <v>-6.9980000000000011</v>
      </c>
      <c r="N5" s="9">
        <f t="shared" si="5"/>
        <v>-60.223999999999997</v>
      </c>
      <c r="O5" s="9">
        <f t="shared" si="6"/>
        <v>86.5</v>
      </c>
      <c r="P5" s="9">
        <f t="shared" si="7"/>
        <v>-23.31600000000001</v>
      </c>
      <c r="Q5" s="9">
        <f t="shared" si="8"/>
        <v>49.592000000000006</v>
      </c>
    </row>
    <row r="6" spans="1:17" x14ac:dyDescent="0.3">
      <c r="A6" s="3">
        <v>2007</v>
      </c>
      <c r="B6" s="7">
        <v>5</v>
      </c>
      <c r="C6" s="7" t="s">
        <v>12</v>
      </c>
      <c r="D6" s="7" t="s">
        <v>154</v>
      </c>
      <c r="E6" s="7" t="str">
        <f t="shared" si="0"/>
        <v>A</v>
      </c>
      <c r="F6" s="7" t="str">
        <f t="shared" si="9"/>
        <v>SECE</v>
      </c>
      <c r="G6" s="8">
        <f>IFERROR(VLOOKUP(C6,'2007'!B:C,2,FALSE),"")</f>
        <v>14.4</v>
      </c>
      <c r="H6" s="9">
        <f t="shared" si="1"/>
        <v>15.264000000000001</v>
      </c>
      <c r="J6" s="2">
        <v>2011</v>
      </c>
      <c r="K6" s="9">
        <f t="shared" si="2"/>
        <v>60.917999999999992</v>
      </c>
      <c r="L6" s="9">
        <f t="shared" si="3"/>
        <v>71.809999999999988</v>
      </c>
      <c r="M6" s="9">
        <f t="shared" si="4"/>
        <v>20.25</v>
      </c>
      <c r="N6" s="9">
        <f t="shared" si="5"/>
        <v>-31.141999999999996</v>
      </c>
      <c r="O6" s="9">
        <f t="shared" si="6"/>
        <v>92.059999999999988</v>
      </c>
      <c r="P6" s="9">
        <f t="shared" si="7"/>
        <v>54.021999999999991</v>
      </c>
      <c r="Q6" s="9">
        <f t="shared" si="8"/>
        <v>6.8960000000000026</v>
      </c>
    </row>
    <row r="7" spans="1:17" x14ac:dyDescent="0.3">
      <c r="A7" s="3">
        <v>2007</v>
      </c>
      <c r="B7" s="7">
        <v>6</v>
      </c>
      <c r="C7" s="7" t="s">
        <v>94</v>
      </c>
      <c r="D7" s="7" t="s">
        <v>137</v>
      </c>
      <c r="E7" s="7" t="str">
        <f t="shared" si="0"/>
        <v>H</v>
      </c>
      <c r="F7" s="7" t="str">
        <f t="shared" si="9"/>
        <v>OOC</v>
      </c>
      <c r="G7" s="8">
        <f>IFERROR(VLOOKUP(C7,'2007'!B:C,2,FALSE),"")</f>
        <v>-6.5</v>
      </c>
      <c r="H7" s="9">
        <f t="shared" si="1"/>
        <v>-6.8900000000000006</v>
      </c>
      <c r="J7" s="2">
        <v>2012</v>
      </c>
      <c r="K7" s="9">
        <f t="shared" si="2"/>
        <v>57.642000000000003</v>
      </c>
      <c r="L7" s="9">
        <f t="shared" si="3"/>
        <v>79.25800000000001</v>
      </c>
      <c r="M7" s="9">
        <f t="shared" si="4"/>
        <v>22.712</v>
      </c>
      <c r="N7" s="9">
        <f t="shared" si="5"/>
        <v>-44.327999999999996</v>
      </c>
      <c r="O7" s="9">
        <f t="shared" si="6"/>
        <v>101.97000000000001</v>
      </c>
      <c r="P7" s="9">
        <f t="shared" si="7"/>
        <v>-2.3399999999999981</v>
      </c>
      <c r="Q7" s="9">
        <f t="shared" si="8"/>
        <v>59.981999999999999</v>
      </c>
    </row>
    <row r="8" spans="1:17" x14ac:dyDescent="0.3">
      <c r="A8" s="3">
        <v>2007</v>
      </c>
      <c r="B8" s="7">
        <v>7</v>
      </c>
      <c r="C8" s="7" t="s">
        <v>43</v>
      </c>
      <c r="D8" s="7" t="s">
        <v>137</v>
      </c>
      <c r="E8" s="7" t="str">
        <f t="shared" si="0"/>
        <v>H</v>
      </c>
      <c r="F8" s="7" t="str">
        <f t="shared" si="9"/>
        <v>SECW</v>
      </c>
      <c r="G8" s="8">
        <f>IFERROR(VLOOKUP(C8,'2007'!B:C,2,FALSE),"")</f>
        <v>3.1</v>
      </c>
      <c r="H8" s="9">
        <f t="shared" si="1"/>
        <v>2.9139999999999997</v>
      </c>
      <c r="J8" s="2">
        <v>2013</v>
      </c>
      <c r="K8" s="9">
        <f t="shared" si="2"/>
        <v>55.547999999999995</v>
      </c>
      <c r="L8" s="9">
        <f t="shared" si="3"/>
        <v>90.003999999999991</v>
      </c>
      <c r="M8" s="9">
        <f t="shared" si="4"/>
        <v>17.483999999999998</v>
      </c>
      <c r="N8" s="9">
        <f t="shared" si="5"/>
        <v>-51.94</v>
      </c>
      <c r="O8" s="9">
        <f t="shared" si="6"/>
        <v>107.48799999999999</v>
      </c>
      <c r="P8" s="9">
        <f t="shared" si="7"/>
        <v>-12.516000000000002</v>
      </c>
      <c r="Q8" s="9">
        <f t="shared" si="8"/>
        <v>68.063999999999993</v>
      </c>
    </row>
    <row r="9" spans="1:17" x14ac:dyDescent="0.3">
      <c r="A9" s="3">
        <v>2007</v>
      </c>
      <c r="B9" s="7">
        <v>8</v>
      </c>
      <c r="C9" s="7" t="s">
        <v>37</v>
      </c>
      <c r="D9" s="7" t="s">
        <v>137</v>
      </c>
      <c r="E9" s="7" t="str">
        <f t="shared" si="0"/>
        <v>H</v>
      </c>
      <c r="F9" s="7" t="str">
        <f t="shared" si="9"/>
        <v>SECW</v>
      </c>
      <c r="G9" s="8">
        <f>IFERROR(VLOOKUP(C9,'2007'!B:C,2,FALSE),"")</f>
        <v>5</v>
      </c>
      <c r="H9" s="9">
        <f t="shared" si="1"/>
        <v>4.6999999999999993</v>
      </c>
      <c r="J9" s="2">
        <v>2014</v>
      </c>
      <c r="K9" s="9">
        <f t="shared" si="2"/>
        <v>110.39000000000001</v>
      </c>
      <c r="L9" s="9">
        <f t="shared" si="3"/>
        <v>118.51800000000001</v>
      </c>
      <c r="M9" s="9">
        <f t="shared" si="4"/>
        <v>3.1019999999999985</v>
      </c>
      <c r="N9" s="9">
        <f t="shared" si="5"/>
        <v>-11.23</v>
      </c>
      <c r="O9" s="9">
        <f t="shared" si="6"/>
        <v>121.62000000000002</v>
      </c>
      <c r="P9" s="9">
        <f t="shared" si="7"/>
        <v>52.236000000000004</v>
      </c>
      <c r="Q9" s="9">
        <f t="shared" si="8"/>
        <v>58.154000000000003</v>
      </c>
    </row>
    <row r="10" spans="1:17" x14ac:dyDescent="0.3">
      <c r="A10" s="3">
        <v>2007</v>
      </c>
      <c r="B10" s="7">
        <v>9</v>
      </c>
      <c r="C10" s="7" t="s">
        <v>21</v>
      </c>
      <c r="D10" s="7" t="s">
        <v>148</v>
      </c>
      <c r="E10" s="7" t="str">
        <f t="shared" si="0"/>
        <v>A</v>
      </c>
      <c r="F10" s="7" t="str">
        <f t="shared" si="9"/>
        <v>SECW</v>
      </c>
      <c r="G10" s="8">
        <f>IFERROR(VLOOKUP(C10,'2007'!B:C,2,FALSE),"")</f>
        <v>9.8000000000000007</v>
      </c>
      <c r="H10" s="9">
        <f t="shared" si="1"/>
        <v>10.388000000000002</v>
      </c>
      <c r="J10" s="10"/>
      <c r="K10" s="11"/>
      <c r="L10" s="11"/>
      <c r="M10" s="11"/>
      <c r="N10" s="11"/>
      <c r="O10" s="11"/>
      <c r="P10" s="11"/>
      <c r="Q10" s="11"/>
    </row>
    <row r="11" spans="1:17" x14ac:dyDescent="0.3">
      <c r="A11" s="3">
        <v>2007</v>
      </c>
      <c r="B11" s="7">
        <v>10</v>
      </c>
      <c r="C11" s="7" t="s">
        <v>201</v>
      </c>
      <c r="D11" s="7" t="s">
        <v>137</v>
      </c>
      <c r="E11" s="7" t="str">
        <f t="shared" si="0"/>
        <v>H</v>
      </c>
      <c r="F11" s="7" t="str">
        <f t="shared" si="9"/>
        <v>OOC</v>
      </c>
      <c r="G11" s="8">
        <v>-30</v>
      </c>
      <c r="H11" s="9">
        <f t="shared" si="1"/>
        <v>-31.8</v>
      </c>
      <c r="J11" s="2" t="s">
        <v>249</v>
      </c>
      <c r="K11" s="9">
        <f>MIN(K2:K9)</f>
        <v>11.991999999999997</v>
      </c>
      <c r="L11" s="9">
        <f t="shared" ref="L11:Q11" si="10">MIN(L2:L9)</f>
        <v>27.348000000000003</v>
      </c>
      <c r="M11" s="9">
        <f t="shared" si="10"/>
        <v>-6.9980000000000011</v>
      </c>
      <c r="N11" s="9">
        <f t="shared" si="10"/>
        <v>-73.373999999999995</v>
      </c>
      <c r="O11" s="9">
        <f t="shared" si="10"/>
        <v>70.688000000000002</v>
      </c>
      <c r="P11" s="9">
        <f t="shared" si="10"/>
        <v>-58.525999999999996</v>
      </c>
      <c r="Q11" s="9">
        <f t="shared" si="10"/>
        <v>6.8960000000000026</v>
      </c>
    </row>
    <row r="12" spans="1:17" x14ac:dyDescent="0.3">
      <c r="A12" s="3">
        <v>2007</v>
      </c>
      <c r="B12" s="7">
        <v>11</v>
      </c>
      <c r="C12" s="7" t="s">
        <v>4</v>
      </c>
      <c r="D12" s="7" t="s">
        <v>137</v>
      </c>
      <c r="E12" s="7" t="str">
        <f t="shared" si="0"/>
        <v>H</v>
      </c>
      <c r="F12" s="7" t="str">
        <f t="shared" si="9"/>
        <v>SECW</v>
      </c>
      <c r="G12" s="8">
        <f>IFERROR(VLOOKUP(C12,'2007'!B:C,2,FALSE),"")</f>
        <v>22.6</v>
      </c>
      <c r="H12" s="9">
        <f t="shared" si="1"/>
        <v>21.244</v>
      </c>
      <c r="J12" s="2" t="s">
        <v>250</v>
      </c>
      <c r="K12" s="9">
        <f>MAX(K2:K9)</f>
        <v>110.39000000000001</v>
      </c>
      <c r="L12" s="9">
        <f t="shared" ref="L12:Q12" si="11">MAX(L2:L9)</f>
        <v>118.51800000000001</v>
      </c>
      <c r="M12" s="9">
        <f t="shared" si="11"/>
        <v>43.34</v>
      </c>
      <c r="N12" s="9">
        <f t="shared" si="11"/>
        <v>-11.23</v>
      </c>
      <c r="O12" s="9">
        <f t="shared" si="11"/>
        <v>121.62000000000002</v>
      </c>
      <c r="P12" s="9">
        <f t="shared" si="11"/>
        <v>54.021999999999991</v>
      </c>
      <c r="Q12" s="9">
        <f t="shared" si="11"/>
        <v>77.91</v>
      </c>
    </row>
    <row r="13" spans="1:17" x14ac:dyDescent="0.3">
      <c r="A13" s="3">
        <v>2007</v>
      </c>
      <c r="B13" s="7">
        <v>12</v>
      </c>
      <c r="C13" s="7" t="s">
        <v>52</v>
      </c>
      <c r="D13" s="7" t="s">
        <v>147</v>
      </c>
      <c r="E13" s="7" t="str">
        <f t="shared" si="0"/>
        <v>A</v>
      </c>
      <c r="F13" s="7" t="str">
        <f t="shared" si="9"/>
        <v>SECW</v>
      </c>
      <c r="G13" s="8">
        <f>IFERROR(VLOOKUP(C13,'2007'!B:C,2,FALSE),"")</f>
        <v>3.2</v>
      </c>
      <c r="H13" s="9">
        <f t="shared" si="1"/>
        <v>3.3920000000000003</v>
      </c>
      <c r="J13" s="2" t="s">
        <v>251</v>
      </c>
      <c r="K13" s="9">
        <f>AVERAGE(K2:K9)</f>
        <v>48.23075</v>
      </c>
      <c r="L13" s="9">
        <f t="shared" ref="L13:Q13" si="12">AVERAGE(L2:L9)</f>
        <v>73.66425000000001</v>
      </c>
      <c r="M13" s="9">
        <f t="shared" si="12"/>
        <v>19.810250000000003</v>
      </c>
      <c r="N13" s="9">
        <f t="shared" si="12"/>
        <v>-45.243749999999999</v>
      </c>
      <c r="O13" s="9">
        <f t="shared" si="12"/>
        <v>93.474499999999992</v>
      </c>
      <c r="P13" s="9">
        <f t="shared" si="12"/>
        <v>3.8367499999999977</v>
      </c>
      <c r="Q13" s="9">
        <f t="shared" si="12"/>
        <v>44.394000000000005</v>
      </c>
    </row>
    <row r="14" spans="1:17" ht="15" customHeight="1" x14ac:dyDescent="0.3">
      <c r="A14" s="4">
        <v>2008</v>
      </c>
      <c r="B14" s="12">
        <v>1</v>
      </c>
      <c r="C14" s="13" t="s">
        <v>112</v>
      </c>
      <c r="D14" s="12" t="s">
        <v>137</v>
      </c>
      <c r="E14" s="12" t="str">
        <f>IF(OR(D14="Nashville, TN",D14="Baton Rouge, LA",D14="Starkville, MS",D14="Fayetteville, AR",D14="Knoxville, TN",D14="Tuscaloosa, AL",D14="Auburn, AL",D14="Columbia, SC",D14="Lexington, KY",D14="College Station, TX",D14="Athens, GA",D14="Columbia, MO",D14="Gainesville, FL",D14="Little Rock, AR"),"A",IF(D14="Oxford, MS","H","N"))</f>
        <v>H</v>
      </c>
      <c r="F14" s="12" t="str">
        <f>IF(OR(C14="Alabama",C14="Arkansas",C14="Auburn",C14="LSU",C14="Mississippi State",C14="Ole Miss",C14="Texas A&amp;M"),"SECW",IF(OR(C14="Florida",C14="Georgia",C14="Kentucky",C14="Missouri",C14="South Carolina",C14="Tennessee",C14="Vanderbilt"),"SECE","OOC"))</f>
        <v>OOC</v>
      </c>
      <c r="G14" s="14">
        <f>IFERROR(VLOOKUP(C14,'2008'!B:C,2,FALSE),"")</f>
        <v>-7.3</v>
      </c>
      <c r="H14" s="15">
        <f>IF(G14&gt;=0,IF(E14="H",0.94,IF(E14="A",1.06,1)),IF(E14="H",1.06,IF(E14="A",0.94,1)))*G14</f>
        <v>-7.7380000000000004</v>
      </c>
      <c r="J14" s="2" t="s">
        <v>252</v>
      </c>
      <c r="K14" s="9">
        <f>_xlfn.STDEV.S(K2:K9)</f>
        <v>31.201669917535796</v>
      </c>
      <c r="L14" s="9">
        <f t="shared" ref="L14:Q14" si="13">_xlfn.STDEV.S(L2:L9)</f>
        <v>28.957838641475181</v>
      </c>
      <c r="M14" s="9">
        <f t="shared" si="13"/>
        <v>16.700464918678158</v>
      </c>
      <c r="N14" s="9">
        <f t="shared" si="13"/>
        <v>18.900664642508509</v>
      </c>
      <c r="O14" s="9">
        <f t="shared" si="13"/>
        <v>16.149418202700584</v>
      </c>
      <c r="P14" s="9">
        <f t="shared" si="13"/>
        <v>38.415574206861166</v>
      </c>
      <c r="Q14" s="9">
        <f t="shared" si="13"/>
        <v>26.78310337294231</v>
      </c>
    </row>
    <row r="15" spans="1:17" x14ac:dyDescent="0.3">
      <c r="A15" s="4">
        <v>2008</v>
      </c>
      <c r="B15" s="12">
        <v>2</v>
      </c>
      <c r="C15" s="12" t="s">
        <v>48</v>
      </c>
      <c r="D15" s="12" t="s">
        <v>213</v>
      </c>
      <c r="E15" s="12" t="s">
        <v>157</v>
      </c>
      <c r="F15" s="12" t="str">
        <f t="shared" si="9"/>
        <v>OOC</v>
      </c>
      <c r="G15" s="14">
        <f>IFERROR(VLOOKUP(C15,'2008'!B:C,2,FALSE),"")</f>
        <v>8.4</v>
      </c>
      <c r="H15" s="15">
        <f t="shared" si="1"/>
        <v>8.9040000000000017</v>
      </c>
    </row>
    <row r="16" spans="1:17" x14ac:dyDescent="0.3">
      <c r="A16" s="4">
        <v>2008</v>
      </c>
      <c r="B16" s="12">
        <v>3</v>
      </c>
      <c r="C16" s="12" t="s">
        <v>164</v>
      </c>
      <c r="D16" s="12" t="s">
        <v>137</v>
      </c>
      <c r="E16" s="12" t="str">
        <f t="shared" si="0"/>
        <v>H</v>
      </c>
      <c r="F16" s="12" t="str">
        <f t="shared" si="9"/>
        <v>OOC</v>
      </c>
      <c r="G16" s="14">
        <v>-30</v>
      </c>
      <c r="H16" s="15">
        <f t="shared" si="1"/>
        <v>-31.8</v>
      </c>
    </row>
    <row r="17" spans="1:8" x14ac:dyDescent="0.3">
      <c r="A17" s="4">
        <v>2008</v>
      </c>
      <c r="B17" s="12">
        <v>4</v>
      </c>
      <c r="C17" s="12" t="s">
        <v>64</v>
      </c>
      <c r="D17" s="12" t="s">
        <v>137</v>
      </c>
      <c r="E17" s="12" t="str">
        <f t="shared" si="0"/>
        <v>H</v>
      </c>
      <c r="F17" s="12" t="str">
        <f t="shared" si="9"/>
        <v>SECE</v>
      </c>
      <c r="G17" s="14">
        <f>IFERROR(VLOOKUP(C17,'2008'!B:C,2,FALSE),"")</f>
        <v>3.2</v>
      </c>
      <c r="H17" s="15">
        <f t="shared" si="1"/>
        <v>3.008</v>
      </c>
    </row>
    <row r="18" spans="1:8" x14ac:dyDescent="0.3">
      <c r="A18" s="4">
        <v>2008</v>
      </c>
      <c r="B18" s="12">
        <v>5</v>
      </c>
      <c r="C18" s="12" t="s">
        <v>5</v>
      </c>
      <c r="D18" s="12" t="s">
        <v>151</v>
      </c>
      <c r="E18" s="12" t="str">
        <f t="shared" si="0"/>
        <v>A</v>
      </c>
      <c r="F18" s="12" t="str">
        <f t="shared" si="9"/>
        <v>SECE</v>
      </c>
      <c r="G18" s="14">
        <f>IFERROR(VLOOKUP(C18,'2008'!B:C,2,FALSE),"")</f>
        <v>30.6</v>
      </c>
      <c r="H18" s="15">
        <f t="shared" si="1"/>
        <v>32.436</v>
      </c>
    </row>
    <row r="19" spans="1:8" x14ac:dyDescent="0.3">
      <c r="A19" s="4">
        <v>2008</v>
      </c>
      <c r="B19" s="12">
        <v>6</v>
      </c>
      <c r="C19" s="12" t="s">
        <v>34</v>
      </c>
      <c r="D19" s="12" t="s">
        <v>137</v>
      </c>
      <c r="E19" s="12" t="str">
        <f t="shared" si="0"/>
        <v>H</v>
      </c>
      <c r="F19" s="12" t="str">
        <f t="shared" si="9"/>
        <v>SECE</v>
      </c>
      <c r="G19" s="14">
        <f>IFERROR(VLOOKUP(C19,'2008'!B:C,2,FALSE),"")</f>
        <v>8.4</v>
      </c>
      <c r="H19" s="15">
        <f t="shared" si="1"/>
        <v>7.8959999999999999</v>
      </c>
    </row>
    <row r="20" spans="1:8" x14ac:dyDescent="0.3">
      <c r="A20" s="4">
        <v>2008</v>
      </c>
      <c r="B20" s="12">
        <v>7</v>
      </c>
      <c r="C20" s="12" t="s">
        <v>43</v>
      </c>
      <c r="D20" s="12" t="s">
        <v>132</v>
      </c>
      <c r="E20" s="12" t="str">
        <f t="shared" si="0"/>
        <v>A</v>
      </c>
      <c r="F20" s="12" t="str">
        <f t="shared" si="9"/>
        <v>SECW</v>
      </c>
      <c r="G20" s="14">
        <f>IFERROR(VLOOKUP(C20,'2008'!B:C,2,FALSE),"")</f>
        <v>19.8</v>
      </c>
      <c r="H20" s="15">
        <f t="shared" si="1"/>
        <v>20.988000000000003</v>
      </c>
    </row>
    <row r="21" spans="1:8" x14ac:dyDescent="0.3">
      <c r="A21" s="4">
        <v>2008</v>
      </c>
      <c r="B21" s="12">
        <v>8</v>
      </c>
      <c r="C21" s="12" t="s">
        <v>37</v>
      </c>
      <c r="D21" s="12" t="s">
        <v>136</v>
      </c>
      <c r="E21" s="12" t="str">
        <f t="shared" si="0"/>
        <v>A</v>
      </c>
      <c r="F21" s="12" t="str">
        <f t="shared" si="9"/>
        <v>SECW</v>
      </c>
      <c r="G21" s="14">
        <f>IFERROR(VLOOKUP(C21,'2008'!B:C,2,FALSE),"")</f>
        <v>4.8</v>
      </c>
      <c r="H21" s="15">
        <f t="shared" si="1"/>
        <v>5.0880000000000001</v>
      </c>
    </row>
    <row r="22" spans="1:8" x14ac:dyDescent="0.3">
      <c r="A22" s="4">
        <v>2008</v>
      </c>
      <c r="B22" s="12">
        <v>9</v>
      </c>
      <c r="C22" s="12" t="s">
        <v>21</v>
      </c>
      <c r="D22" s="12" t="s">
        <v>137</v>
      </c>
      <c r="E22" s="12" t="str">
        <f t="shared" si="0"/>
        <v>H</v>
      </c>
      <c r="F22" s="12" t="str">
        <f t="shared" si="9"/>
        <v>SECW</v>
      </c>
      <c r="G22" s="14">
        <f>IFERROR(VLOOKUP(C22,'2008'!B:C,2,FALSE),"")</f>
        <v>-1.6</v>
      </c>
      <c r="H22" s="15">
        <f t="shared" si="1"/>
        <v>-1.6960000000000002</v>
      </c>
    </row>
    <row r="23" spans="1:8" x14ac:dyDescent="0.3">
      <c r="A23" s="4">
        <v>2008</v>
      </c>
      <c r="B23" s="12">
        <v>10</v>
      </c>
      <c r="C23" s="12" t="s">
        <v>99</v>
      </c>
      <c r="D23" s="12" t="s">
        <v>137</v>
      </c>
      <c r="E23" s="12" t="str">
        <f t="shared" si="0"/>
        <v>H</v>
      </c>
      <c r="F23" s="12" t="str">
        <f t="shared" si="9"/>
        <v>OOC</v>
      </c>
      <c r="G23" s="14">
        <f>IFERROR(VLOOKUP(C23,'2008'!B:C,2,FALSE),"")</f>
        <v>-19.5</v>
      </c>
      <c r="H23" s="15">
        <f t="shared" si="1"/>
        <v>-20.67</v>
      </c>
    </row>
    <row r="24" spans="1:8" x14ac:dyDescent="0.3">
      <c r="A24" s="4">
        <v>2008</v>
      </c>
      <c r="B24" s="12">
        <v>11</v>
      </c>
      <c r="C24" s="12" t="s">
        <v>4</v>
      </c>
      <c r="D24" s="12" t="s">
        <v>134</v>
      </c>
      <c r="E24" s="12" t="str">
        <f t="shared" si="0"/>
        <v>A</v>
      </c>
      <c r="F24" s="12" t="str">
        <f t="shared" si="9"/>
        <v>SECW</v>
      </c>
      <c r="G24" s="14">
        <f>IFERROR(VLOOKUP(C24,'2008'!B:C,2,FALSE),"")</f>
        <v>9.9</v>
      </c>
      <c r="H24" s="15">
        <f t="shared" si="1"/>
        <v>10.494000000000002</v>
      </c>
    </row>
    <row r="25" spans="1:8" x14ac:dyDescent="0.3">
      <c r="A25" s="4">
        <v>2008</v>
      </c>
      <c r="B25" s="12">
        <v>12</v>
      </c>
      <c r="C25" s="12" t="s">
        <v>52</v>
      </c>
      <c r="D25" s="12" t="s">
        <v>137</v>
      </c>
      <c r="E25" s="12" t="str">
        <f t="shared" si="0"/>
        <v>H</v>
      </c>
      <c r="F25" s="12" t="str">
        <f t="shared" si="9"/>
        <v>SECW</v>
      </c>
      <c r="G25" s="14">
        <f>IFERROR(VLOOKUP(C25,'2008'!B:C,2,FALSE),"")</f>
        <v>-7.1</v>
      </c>
      <c r="H25" s="15">
        <f t="shared" si="1"/>
        <v>-7.5259999999999998</v>
      </c>
    </row>
    <row r="26" spans="1:8" ht="15" customHeight="1" x14ac:dyDescent="0.3">
      <c r="A26" s="3">
        <v>2009</v>
      </c>
      <c r="B26" s="7">
        <v>1</v>
      </c>
      <c r="C26" s="16" t="s">
        <v>112</v>
      </c>
      <c r="D26" s="7" t="s">
        <v>207</v>
      </c>
      <c r="E26" s="7" t="s">
        <v>157</v>
      </c>
      <c r="F26" s="7" t="str">
        <f>IF(OR(C26="Alabama",C26="Arkansas",C26="Auburn",C26="LSU",C26="Mississippi State",C26="Ole Miss",C26="Texas A&amp;M"),"SECW",IF(OR(C26="Florida",C26="Georgia",C26="Kentucky",C26="Missouri",C26="South Carolina",C26="Tennessee",C26="Vanderbilt"),"SECE","OOC"))</f>
        <v>OOC</v>
      </c>
      <c r="G26" s="8">
        <f>IFERROR(VLOOKUP(C26,'2009'!B:C,2,FALSE),"")</f>
        <v>-6</v>
      </c>
      <c r="H26" s="9">
        <f>IF(G26&gt;=0,IF(E26="H",0.94,IF(E26="A",1.06,1)),IF(E26="H",1.06,IF(E26="A",0.94,1)))*G26</f>
        <v>-5.64</v>
      </c>
    </row>
    <row r="27" spans="1:8" x14ac:dyDescent="0.3">
      <c r="A27" s="3">
        <v>2009</v>
      </c>
      <c r="B27" s="7">
        <v>2</v>
      </c>
      <c r="C27" s="7" t="s">
        <v>205</v>
      </c>
      <c r="D27" s="7" t="s">
        <v>137</v>
      </c>
      <c r="E27" s="7" t="str">
        <f t="shared" si="0"/>
        <v>H</v>
      </c>
      <c r="F27" s="7" t="str">
        <f t="shared" si="9"/>
        <v>OOC</v>
      </c>
      <c r="G27" s="8">
        <v>-30</v>
      </c>
      <c r="H27" s="9">
        <f t="shared" si="1"/>
        <v>-31.8</v>
      </c>
    </row>
    <row r="28" spans="1:8" x14ac:dyDescent="0.3">
      <c r="A28" s="3">
        <v>2009</v>
      </c>
      <c r="B28" s="7">
        <v>3</v>
      </c>
      <c r="C28" s="7" t="s">
        <v>34</v>
      </c>
      <c r="D28" s="7" t="s">
        <v>153</v>
      </c>
      <c r="E28" s="7" t="str">
        <f t="shared" si="0"/>
        <v>A</v>
      </c>
      <c r="F28" s="7" t="str">
        <f t="shared" si="9"/>
        <v>SECE</v>
      </c>
      <c r="G28" s="8">
        <f>IFERROR(VLOOKUP(C28,'2009'!B:C,2,FALSE),"")</f>
        <v>12.9</v>
      </c>
      <c r="H28" s="9">
        <f t="shared" si="1"/>
        <v>13.674000000000001</v>
      </c>
    </row>
    <row r="29" spans="1:8" x14ac:dyDescent="0.3">
      <c r="A29" s="3">
        <v>2009</v>
      </c>
      <c r="B29" s="7">
        <v>4</v>
      </c>
      <c r="C29" s="7" t="s">
        <v>64</v>
      </c>
      <c r="D29" s="7" t="s">
        <v>155</v>
      </c>
      <c r="E29" s="7" t="str">
        <f t="shared" si="0"/>
        <v>A</v>
      </c>
      <c r="F29" s="7" t="str">
        <f t="shared" si="9"/>
        <v>SECE</v>
      </c>
      <c r="G29" s="8">
        <f>IFERROR(VLOOKUP(C29,'2009'!B:C,2,FALSE),"")</f>
        <v>-9.4</v>
      </c>
      <c r="H29" s="9">
        <f t="shared" si="1"/>
        <v>-8.8360000000000003</v>
      </c>
    </row>
    <row r="30" spans="1:8" x14ac:dyDescent="0.3">
      <c r="A30" s="3">
        <v>2009</v>
      </c>
      <c r="B30" s="7">
        <v>5</v>
      </c>
      <c r="C30" s="7" t="s">
        <v>43</v>
      </c>
      <c r="D30" s="7" t="s">
        <v>137</v>
      </c>
      <c r="E30" s="7" t="str">
        <f t="shared" si="0"/>
        <v>H</v>
      </c>
      <c r="F30" s="7" t="str">
        <f t="shared" si="9"/>
        <v>SECW</v>
      </c>
      <c r="G30" s="8">
        <f>IFERROR(VLOOKUP(C30,'2009'!B:C,2,FALSE),"")</f>
        <v>24</v>
      </c>
      <c r="H30" s="9">
        <f t="shared" si="1"/>
        <v>22.56</v>
      </c>
    </row>
    <row r="31" spans="1:8" x14ac:dyDescent="0.3">
      <c r="A31" s="3">
        <v>2009</v>
      </c>
      <c r="B31" s="7">
        <v>6</v>
      </c>
      <c r="C31" s="7" t="s">
        <v>121</v>
      </c>
      <c r="D31" s="7" t="s">
        <v>137</v>
      </c>
      <c r="E31" s="7" t="str">
        <f t="shared" si="0"/>
        <v>H</v>
      </c>
      <c r="F31" s="7" t="str">
        <f t="shared" si="9"/>
        <v>OOC</v>
      </c>
      <c r="G31" s="8">
        <f>IFERROR(VLOOKUP(C31,'2009'!B:C,2,FALSE),"")</f>
        <v>-3.9</v>
      </c>
      <c r="H31" s="9">
        <f t="shared" si="1"/>
        <v>-4.1340000000000003</v>
      </c>
    </row>
    <row r="32" spans="1:8" x14ac:dyDescent="0.3">
      <c r="A32" s="3">
        <v>2009</v>
      </c>
      <c r="B32" s="7">
        <v>7</v>
      </c>
      <c r="C32" s="7" t="s">
        <v>37</v>
      </c>
      <c r="D32" s="7" t="s">
        <v>137</v>
      </c>
      <c r="E32" s="7" t="str">
        <f t="shared" si="0"/>
        <v>H</v>
      </c>
      <c r="F32" s="7" t="str">
        <f t="shared" si="9"/>
        <v>SECW</v>
      </c>
      <c r="G32" s="8">
        <f>IFERROR(VLOOKUP(C32,'2009'!B:C,2,FALSE),"")</f>
        <v>12.7</v>
      </c>
      <c r="H32" s="9">
        <f t="shared" si="1"/>
        <v>11.937999999999999</v>
      </c>
    </row>
    <row r="33" spans="1:8" x14ac:dyDescent="0.3">
      <c r="A33" s="3">
        <v>2009</v>
      </c>
      <c r="B33" s="7">
        <v>8</v>
      </c>
      <c r="C33" s="7" t="s">
        <v>21</v>
      </c>
      <c r="D33" s="7" t="s">
        <v>148</v>
      </c>
      <c r="E33" s="7" t="str">
        <f t="shared" si="0"/>
        <v>A</v>
      </c>
      <c r="F33" s="7" t="str">
        <f t="shared" si="9"/>
        <v>SECW</v>
      </c>
      <c r="G33" s="8">
        <f>IFERROR(VLOOKUP(C33,'2009'!B:C,2,FALSE),"")</f>
        <v>9.1</v>
      </c>
      <c r="H33" s="9">
        <f t="shared" si="1"/>
        <v>9.6460000000000008</v>
      </c>
    </row>
    <row r="34" spans="1:8" x14ac:dyDescent="0.3">
      <c r="A34" s="3">
        <v>2009</v>
      </c>
      <c r="B34" s="7">
        <v>9</v>
      </c>
      <c r="C34" s="7" t="s">
        <v>214</v>
      </c>
      <c r="D34" s="7" t="s">
        <v>137</v>
      </c>
      <c r="E34" s="7" t="str">
        <f t="shared" si="0"/>
        <v>H</v>
      </c>
      <c r="F34" s="7" t="str">
        <f t="shared" si="9"/>
        <v>OOC</v>
      </c>
      <c r="G34" s="8">
        <v>-30</v>
      </c>
      <c r="H34" s="9">
        <f t="shared" si="1"/>
        <v>-31.8</v>
      </c>
    </row>
    <row r="35" spans="1:8" x14ac:dyDescent="0.3">
      <c r="A35" s="3">
        <v>2009</v>
      </c>
      <c r="B35" s="7">
        <v>10</v>
      </c>
      <c r="C35" s="7" t="s">
        <v>14</v>
      </c>
      <c r="D35" s="7" t="s">
        <v>137</v>
      </c>
      <c r="E35" s="7" t="str">
        <f t="shared" si="0"/>
        <v>H</v>
      </c>
      <c r="F35" s="7" t="str">
        <f t="shared" si="9"/>
        <v>SECE</v>
      </c>
      <c r="G35" s="8">
        <f>IFERROR(VLOOKUP(C35,'2009'!B:C,2,FALSE),"")</f>
        <v>15.2</v>
      </c>
      <c r="H35" s="9">
        <f t="shared" si="1"/>
        <v>14.287999999999998</v>
      </c>
    </row>
    <row r="36" spans="1:8" x14ac:dyDescent="0.3">
      <c r="A36" s="3">
        <v>2009</v>
      </c>
      <c r="B36" s="7">
        <v>11</v>
      </c>
      <c r="C36" s="7" t="s">
        <v>4</v>
      </c>
      <c r="D36" s="7" t="s">
        <v>137</v>
      </c>
      <c r="E36" s="7" t="str">
        <f t="shared" si="0"/>
        <v>H</v>
      </c>
      <c r="F36" s="7" t="str">
        <f t="shared" si="9"/>
        <v>SECW</v>
      </c>
      <c r="G36" s="8">
        <f>IFERROR(VLOOKUP(C36,'2009'!B:C,2,FALSE),"")</f>
        <v>15.5</v>
      </c>
      <c r="H36" s="9">
        <f t="shared" si="1"/>
        <v>14.569999999999999</v>
      </c>
    </row>
    <row r="37" spans="1:8" x14ac:dyDescent="0.3">
      <c r="A37" s="3">
        <v>2009</v>
      </c>
      <c r="B37" s="7">
        <v>12</v>
      </c>
      <c r="C37" s="7" t="s">
        <v>52</v>
      </c>
      <c r="D37" s="7" t="s">
        <v>147</v>
      </c>
      <c r="E37" s="7" t="str">
        <f t="shared" si="0"/>
        <v>A</v>
      </c>
      <c r="F37" s="7" t="str">
        <f t="shared" si="9"/>
        <v>SECW</v>
      </c>
      <c r="G37" s="8">
        <f>IFERROR(VLOOKUP(C37,'2009'!B:C,2,FALSE),"")</f>
        <v>7.1</v>
      </c>
      <c r="H37" s="9">
        <f t="shared" si="1"/>
        <v>7.5259999999999998</v>
      </c>
    </row>
    <row r="38" spans="1:8" ht="15" customHeight="1" x14ac:dyDescent="0.3">
      <c r="A38" s="4">
        <v>2010</v>
      </c>
      <c r="B38" s="12">
        <v>1</v>
      </c>
      <c r="C38" s="13" t="s">
        <v>192</v>
      </c>
      <c r="D38" s="12" t="s">
        <v>137</v>
      </c>
      <c r="E38" s="12" t="str">
        <f>IF(OR(D38="Nashville, TN",D38="Baton Rouge, LA",D38="Starkville, MS",D38="Fayetteville, AR",D38="Knoxville, TN",D38="Tuscaloosa, AL",D38="Auburn, AL",D38="Columbia, SC",D38="Lexington, KY",D38="College Station, TX",D38="Athens, GA",D38="Columbia, MO",D38="Gainesville, FL",D38="Little Rock, AR"),"A",IF(D38="Oxford, MS","H","N"))</f>
        <v>H</v>
      </c>
      <c r="F38" s="12" t="str">
        <f>IF(OR(C38="Alabama",C38="Arkansas",C38="Auburn",C38="LSU",C38="Mississippi State",C38="Ole Miss",C38="Texas A&amp;M"),"SECW",IF(OR(C38="Florida",C38="Georgia",C38="Kentucky",C38="Missouri",C38="South Carolina",C38="Tennessee",C38="Vanderbilt"),"SECE","OOC"))</f>
        <v>OOC</v>
      </c>
      <c r="G38" s="14">
        <v>-30</v>
      </c>
      <c r="H38" s="15">
        <f>IF(G38&gt;=0,IF(E38="H",0.94,IF(E38="A",1.06,1)),IF(E38="H",1.06,IF(E38="A",0.94,1)))*G38</f>
        <v>-31.8</v>
      </c>
    </row>
    <row r="39" spans="1:8" x14ac:dyDescent="0.3">
      <c r="A39" s="4">
        <v>2010</v>
      </c>
      <c r="B39" s="12">
        <v>2</v>
      </c>
      <c r="C39" s="12" t="s">
        <v>105</v>
      </c>
      <c r="D39" s="12" t="s">
        <v>195</v>
      </c>
      <c r="E39" s="12" t="s">
        <v>157</v>
      </c>
      <c r="F39" s="12" t="str">
        <f t="shared" si="9"/>
        <v>OOC</v>
      </c>
      <c r="G39" s="14">
        <f>IFERROR(VLOOKUP(C39,'2010'!B:C,2,FALSE),"")</f>
        <v>-14</v>
      </c>
      <c r="H39" s="15">
        <f t="shared" si="1"/>
        <v>-13.16</v>
      </c>
    </row>
    <row r="40" spans="1:8" x14ac:dyDescent="0.3">
      <c r="A40" s="4">
        <v>2010</v>
      </c>
      <c r="B40" s="12">
        <v>3</v>
      </c>
      <c r="C40" s="12" t="s">
        <v>64</v>
      </c>
      <c r="D40" s="12" t="s">
        <v>137</v>
      </c>
      <c r="E40" s="12" t="str">
        <f t="shared" si="0"/>
        <v>H</v>
      </c>
      <c r="F40" s="12" t="str">
        <f t="shared" si="9"/>
        <v>SECE</v>
      </c>
      <c r="G40" s="14">
        <f>IFERROR(VLOOKUP(C40,'2010'!B:C,2,FALSE),"")</f>
        <v>-8.9</v>
      </c>
      <c r="H40" s="15">
        <f t="shared" si="1"/>
        <v>-9.4340000000000011</v>
      </c>
    </row>
    <row r="41" spans="1:8" x14ac:dyDescent="0.3">
      <c r="A41" s="4">
        <v>2010</v>
      </c>
      <c r="B41" s="12">
        <v>4</v>
      </c>
      <c r="C41" s="12" t="s">
        <v>55</v>
      </c>
      <c r="D41" s="12" t="s">
        <v>137</v>
      </c>
      <c r="E41" s="12" t="str">
        <f t="shared" si="0"/>
        <v>H</v>
      </c>
      <c r="F41" s="12" t="str">
        <f t="shared" si="9"/>
        <v>OOC</v>
      </c>
      <c r="G41" s="14">
        <f>IFERROR(VLOOKUP(C41,'2010'!B:C,2,FALSE),"")</f>
        <v>-0.7</v>
      </c>
      <c r="H41" s="15">
        <f t="shared" si="1"/>
        <v>-0.74199999999999999</v>
      </c>
    </row>
    <row r="42" spans="1:8" x14ac:dyDescent="0.3">
      <c r="A42" s="4">
        <v>2010</v>
      </c>
      <c r="B42" s="12">
        <v>5</v>
      </c>
      <c r="C42" s="12" t="s">
        <v>26</v>
      </c>
      <c r="D42" s="12" t="s">
        <v>137</v>
      </c>
      <c r="E42" s="12" t="str">
        <f t="shared" si="0"/>
        <v>H</v>
      </c>
      <c r="F42" s="12" t="str">
        <f t="shared" si="9"/>
        <v>SECE</v>
      </c>
      <c r="G42" s="14">
        <f>IFERROR(VLOOKUP(C42,'2010'!B:C,2,FALSE),"")</f>
        <v>0.9</v>
      </c>
      <c r="H42" s="15">
        <f t="shared" si="1"/>
        <v>0.84599999999999997</v>
      </c>
    </row>
    <row r="43" spans="1:8" x14ac:dyDescent="0.3">
      <c r="A43" s="4">
        <v>2010</v>
      </c>
      <c r="B43" s="12">
        <v>6</v>
      </c>
      <c r="C43" s="12" t="s">
        <v>43</v>
      </c>
      <c r="D43" s="12" t="s">
        <v>132</v>
      </c>
      <c r="E43" s="12" t="str">
        <f t="shared" si="0"/>
        <v>A</v>
      </c>
      <c r="F43" s="12" t="str">
        <f t="shared" si="9"/>
        <v>SECW</v>
      </c>
      <c r="G43" s="14">
        <f>IFERROR(VLOOKUP(C43,'2010'!B:C,2,FALSE),"")</f>
        <v>22.9</v>
      </c>
      <c r="H43" s="15">
        <f t="shared" si="1"/>
        <v>24.274000000000001</v>
      </c>
    </row>
    <row r="44" spans="1:8" x14ac:dyDescent="0.3">
      <c r="A44" s="4">
        <v>2010</v>
      </c>
      <c r="B44" s="12">
        <v>7</v>
      </c>
      <c r="C44" s="12" t="s">
        <v>37</v>
      </c>
      <c r="D44" s="12" t="s">
        <v>136</v>
      </c>
      <c r="E44" s="12" t="str">
        <f t="shared" si="0"/>
        <v>A</v>
      </c>
      <c r="F44" s="12" t="str">
        <f t="shared" si="9"/>
        <v>SECW</v>
      </c>
      <c r="G44" s="14">
        <f>IFERROR(VLOOKUP(C44,'2010'!B:C,2,FALSE),"")</f>
        <v>19.8</v>
      </c>
      <c r="H44" s="15">
        <f t="shared" si="1"/>
        <v>20.988000000000003</v>
      </c>
    </row>
    <row r="45" spans="1:8" x14ac:dyDescent="0.3">
      <c r="A45" s="4">
        <v>2010</v>
      </c>
      <c r="B45" s="12">
        <v>8</v>
      </c>
      <c r="C45" s="12" t="s">
        <v>21</v>
      </c>
      <c r="D45" s="12" t="s">
        <v>137</v>
      </c>
      <c r="E45" s="12" t="str">
        <f t="shared" si="0"/>
        <v>H</v>
      </c>
      <c r="F45" s="12" t="str">
        <f t="shared" si="9"/>
        <v>SECW</v>
      </c>
      <c r="G45" s="14">
        <f>IFERROR(VLOOKUP(C45,'2010'!B:C,2,FALSE),"")</f>
        <v>23.9</v>
      </c>
      <c r="H45" s="15">
        <f t="shared" si="1"/>
        <v>22.465999999999998</v>
      </c>
    </row>
    <row r="46" spans="1:8" x14ac:dyDescent="0.3">
      <c r="A46" s="4">
        <v>2010</v>
      </c>
      <c r="B46" s="12">
        <v>9</v>
      </c>
      <c r="C46" s="12" t="s">
        <v>108</v>
      </c>
      <c r="D46" s="12" t="s">
        <v>137</v>
      </c>
      <c r="E46" s="12" t="str">
        <f t="shared" si="0"/>
        <v>H</v>
      </c>
      <c r="F46" s="12" t="str">
        <f t="shared" si="9"/>
        <v>OOC</v>
      </c>
      <c r="G46" s="14">
        <f>IFERROR(VLOOKUP(C46,'2010'!B:C,2,FALSE),"")</f>
        <v>-13.7</v>
      </c>
      <c r="H46" s="15">
        <f t="shared" si="1"/>
        <v>-14.522</v>
      </c>
    </row>
    <row r="47" spans="1:8" x14ac:dyDescent="0.3">
      <c r="A47" s="4">
        <v>2010</v>
      </c>
      <c r="B47" s="12">
        <v>10</v>
      </c>
      <c r="C47" s="12" t="s">
        <v>14</v>
      </c>
      <c r="D47" s="12" t="s">
        <v>135</v>
      </c>
      <c r="E47" s="12" t="str">
        <f t="shared" si="0"/>
        <v>A</v>
      </c>
      <c r="F47" s="12" t="str">
        <f t="shared" si="9"/>
        <v>SECE</v>
      </c>
      <c r="G47" s="14">
        <f>IFERROR(VLOOKUP(C47,'2010'!B:C,2,FALSE),"")</f>
        <v>1.5</v>
      </c>
      <c r="H47" s="15">
        <f t="shared" si="1"/>
        <v>1.59</v>
      </c>
    </row>
    <row r="48" spans="1:8" x14ac:dyDescent="0.3">
      <c r="A48" s="4">
        <v>2010</v>
      </c>
      <c r="B48" s="12">
        <v>11</v>
      </c>
      <c r="C48" s="12" t="s">
        <v>4</v>
      </c>
      <c r="D48" s="12" t="s">
        <v>134</v>
      </c>
      <c r="E48" s="12" t="str">
        <f t="shared" si="0"/>
        <v>A</v>
      </c>
      <c r="F48" s="12" t="str">
        <f t="shared" si="9"/>
        <v>SECW</v>
      </c>
      <c r="G48" s="14">
        <f>IFERROR(VLOOKUP(C48,'2010'!B:C,2,FALSE),"")</f>
        <v>15</v>
      </c>
      <c r="H48" s="15">
        <f t="shared" si="1"/>
        <v>15.9</v>
      </c>
    </row>
    <row r="49" spans="1:8" x14ac:dyDescent="0.3">
      <c r="A49" s="4">
        <v>2010</v>
      </c>
      <c r="B49" s="12">
        <v>12</v>
      </c>
      <c r="C49" s="12" t="s">
        <v>52</v>
      </c>
      <c r="D49" s="12" t="s">
        <v>137</v>
      </c>
      <c r="E49" s="12" t="str">
        <f t="shared" si="0"/>
        <v>H</v>
      </c>
      <c r="F49" s="12" t="str">
        <f t="shared" si="9"/>
        <v>SECW</v>
      </c>
      <c r="G49" s="14">
        <f>IFERROR(VLOOKUP(C49,'2010'!B:C,2,FALSE),"")</f>
        <v>10.5</v>
      </c>
      <c r="H49" s="15">
        <f t="shared" si="1"/>
        <v>9.8699999999999992</v>
      </c>
    </row>
    <row r="50" spans="1:8" ht="15" customHeight="1" x14ac:dyDescent="0.3">
      <c r="A50" s="3">
        <v>2011</v>
      </c>
      <c r="B50" s="7">
        <v>1</v>
      </c>
      <c r="C50" s="7" t="s">
        <v>18</v>
      </c>
      <c r="D50" s="7" t="s">
        <v>137</v>
      </c>
      <c r="E50" s="7" t="str">
        <f>IF(OR(D50="Nashville, TN",D50="Baton Rouge, LA",D50="Starkville, MS",D50="Fayetteville, AR",D50="Knoxville, TN",D50="Tuscaloosa, AL",D50="Auburn, AL",D50="Columbia, SC",D50="Lexington, KY",D50="College Station, TX",D50="Athens, GA",D50="Columbia, MO",D50="Gainesville, FL",D50="Little Rock, AR"),"A",IF(D50="Oxford, MS","H","N"))</f>
        <v>H</v>
      </c>
      <c r="F50" s="7" t="str">
        <f>IF(OR(C50="Alabama",C50="Arkansas",C50="Auburn",C50="LSU",C50="Mississippi State",C50="Ole Miss",C50="Texas A&amp;M"),"SECW",IF(OR(C50="Florida",C50="Georgia",C50="Kentucky",C50="Missouri",C50="South Carolina",C50="Tennessee",C50="Vanderbilt"),"SECE","OOC"))</f>
        <v>OOC</v>
      </c>
      <c r="G50" s="8">
        <f>IFERROR(VLOOKUP(C50,'2011'!B:C,2,FALSE),"")</f>
        <v>2.1</v>
      </c>
      <c r="H50" s="9">
        <f>IF(G50&gt;=0,IF(E50="H",0.94,IF(E50="A",1.06,1)),IF(E50="H",1.06,IF(E50="A",0.94,1)))*G50</f>
        <v>1.974</v>
      </c>
    </row>
    <row r="51" spans="1:8" x14ac:dyDescent="0.3">
      <c r="A51" s="3">
        <v>2011</v>
      </c>
      <c r="B51" s="7">
        <v>2</v>
      </c>
      <c r="C51" s="7" t="s">
        <v>215</v>
      </c>
      <c r="D51" s="7" t="s">
        <v>137</v>
      </c>
      <c r="E51" s="7" t="str">
        <f t="shared" si="0"/>
        <v>H</v>
      </c>
      <c r="F51" s="7" t="str">
        <f t="shared" si="9"/>
        <v>OOC</v>
      </c>
      <c r="G51" s="8">
        <v>-30</v>
      </c>
      <c r="H51" s="9">
        <f t="shared" si="1"/>
        <v>-31.8</v>
      </c>
    </row>
    <row r="52" spans="1:8" x14ac:dyDescent="0.3">
      <c r="A52" s="3">
        <v>2011</v>
      </c>
      <c r="B52" s="7">
        <v>3</v>
      </c>
      <c r="C52" s="7" t="s">
        <v>64</v>
      </c>
      <c r="D52" s="7" t="s">
        <v>155</v>
      </c>
      <c r="E52" s="7" t="str">
        <f t="shared" si="0"/>
        <v>A</v>
      </c>
      <c r="F52" s="7" t="str">
        <f t="shared" si="9"/>
        <v>SECE</v>
      </c>
      <c r="G52" s="8">
        <f>IFERROR(VLOOKUP(C52,'2011'!B:C,2,FALSE),"")</f>
        <v>11.3</v>
      </c>
      <c r="H52" s="9">
        <f t="shared" si="1"/>
        <v>11.978000000000002</v>
      </c>
    </row>
    <row r="53" spans="1:8" x14ac:dyDescent="0.3">
      <c r="A53" s="3">
        <v>2011</v>
      </c>
      <c r="B53" s="7">
        <v>4</v>
      </c>
      <c r="C53" s="7" t="s">
        <v>12</v>
      </c>
      <c r="D53" s="7" t="s">
        <v>137</v>
      </c>
      <c r="E53" s="7" t="str">
        <f t="shared" si="0"/>
        <v>H</v>
      </c>
      <c r="F53" s="7" t="str">
        <f t="shared" si="9"/>
        <v>SECE</v>
      </c>
      <c r="G53" s="8">
        <f>IFERROR(VLOOKUP(C53,'2011'!B:C,2,FALSE),"")</f>
        <v>15.2</v>
      </c>
      <c r="H53" s="9">
        <f t="shared" si="1"/>
        <v>14.287999999999998</v>
      </c>
    </row>
    <row r="54" spans="1:8" x14ac:dyDescent="0.3">
      <c r="A54" s="3">
        <v>2011</v>
      </c>
      <c r="B54" s="7">
        <v>5</v>
      </c>
      <c r="C54" s="7" t="s">
        <v>55</v>
      </c>
      <c r="D54" s="7" t="s">
        <v>216</v>
      </c>
      <c r="E54" s="7" t="s">
        <v>157</v>
      </c>
      <c r="F54" s="7" t="str">
        <f t="shared" si="9"/>
        <v>OOC</v>
      </c>
      <c r="G54" s="8">
        <f>IFERROR(VLOOKUP(C54,'2011'!B:C,2,FALSE),"")</f>
        <v>-6.9</v>
      </c>
      <c r="H54" s="9">
        <f t="shared" si="1"/>
        <v>-6.4859999999999998</v>
      </c>
    </row>
    <row r="55" spans="1:8" x14ac:dyDescent="0.3">
      <c r="A55" s="3">
        <v>2011</v>
      </c>
      <c r="B55" s="7">
        <v>6</v>
      </c>
      <c r="C55" s="7" t="s">
        <v>43</v>
      </c>
      <c r="D55" s="7" t="s">
        <v>137</v>
      </c>
      <c r="E55" s="7" t="str">
        <f t="shared" si="0"/>
        <v>H</v>
      </c>
      <c r="F55" s="7" t="str">
        <f t="shared" si="9"/>
        <v>SECW</v>
      </c>
      <c r="G55" s="8">
        <f>IFERROR(VLOOKUP(C55,'2011'!B:C,2,FALSE),"")</f>
        <v>27.5</v>
      </c>
      <c r="H55" s="9">
        <f t="shared" si="1"/>
        <v>25.849999999999998</v>
      </c>
    </row>
    <row r="56" spans="1:8" x14ac:dyDescent="0.3">
      <c r="A56" s="3">
        <v>2011</v>
      </c>
      <c r="B56" s="7">
        <v>7</v>
      </c>
      <c r="C56" s="7" t="s">
        <v>37</v>
      </c>
      <c r="D56" s="7" t="s">
        <v>137</v>
      </c>
      <c r="E56" s="7" t="str">
        <f t="shared" si="0"/>
        <v>H</v>
      </c>
      <c r="F56" s="7" t="str">
        <f t="shared" si="9"/>
        <v>SECW</v>
      </c>
      <c r="G56" s="8">
        <f>IFERROR(VLOOKUP(C56,'2011'!B:C,2,FALSE),"")</f>
        <v>12.3</v>
      </c>
      <c r="H56" s="9">
        <f t="shared" si="1"/>
        <v>11.561999999999999</v>
      </c>
    </row>
    <row r="57" spans="1:8" x14ac:dyDescent="0.3">
      <c r="A57" s="3">
        <v>2011</v>
      </c>
      <c r="B57" s="7">
        <v>8</v>
      </c>
      <c r="C57" s="7" t="s">
        <v>21</v>
      </c>
      <c r="D57" s="7" t="s">
        <v>148</v>
      </c>
      <c r="E57" s="7" t="str">
        <f t="shared" si="0"/>
        <v>A</v>
      </c>
      <c r="F57" s="7" t="str">
        <f t="shared" si="9"/>
        <v>SECW</v>
      </c>
      <c r="G57" s="8">
        <f>IFERROR(VLOOKUP(C57,'2011'!B:C,2,FALSE),"")</f>
        <v>4.5999999999999996</v>
      </c>
      <c r="H57" s="9">
        <f t="shared" si="1"/>
        <v>4.8759999999999994</v>
      </c>
    </row>
    <row r="58" spans="1:8" x14ac:dyDescent="0.3">
      <c r="A58" s="3">
        <v>2011</v>
      </c>
      <c r="B58" s="7">
        <v>9</v>
      </c>
      <c r="C58" s="7" t="s">
        <v>26</v>
      </c>
      <c r="D58" s="7" t="s">
        <v>146</v>
      </c>
      <c r="E58" s="7" t="str">
        <f t="shared" si="0"/>
        <v>A</v>
      </c>
      <c r="F58" s="7" t="str">
        <f t="shared" si="9"/>
        <v>SECE</v>
      </c>
      <c r="G58" s="8">
        <f>IFERROR(VLOOKUP(C58,'2011'!B:C,2,FALSE),"")</f>
        <v>-6.4</v>
      </c>
      <c r="H58" s="9">
        <f t="shared" si="1"/>
        <v>-6.016</v>
      </c>
    </row>
    <row r="59" spans="1:8" x14ac:dyDescent="0.3">
      <c r="A59" s="3">
        <v>2011</v>
      </c>
      <c r="B59" s="7">
        <v>10</v>
      </c>
      <c r="C59" s="7" t="s">
        <v>94</v>
      </c>
      <c r="D59" s="7" t="s">
        <v>137</v>
      </c>
      <c r="E59" s="7" t="str">
        <f t="shared" si="0"/>
        <v>H</v>
      </c>
      <c r="F59" s="7" t="str">
        <f t="shared" si="9"/>
        <v>OOC</v>
      </c>
      <c r="G59" s="8">
        <f>IFERROR(VLOOKUP(C59,'2011'!B:C,2,FALSE),"")</f>
        <v>5.5</v>
      </c>
      <c r="H59" s="9">
        <f t="shared" si="1"/>
        <v>5.17</v>
      </c>
    </row>
    <row r="60" spans="1:8" x14ac:dyDescent="0.3">
      <c r="A60" s="3">
        <v>2011</v>
      </c>
      <c r="B60" s="7">
        <v>11</v>
      </c>
      <c r="C60" s="7" t="s">
        <v>4</v>
      </c>
      <c r="D60" s="7" t="s">
        <v>137</v>
      </c>
      <c r="E60" s="7" t="str">
        <f t="shared" si="0"/>
        <v>H</v>
      </c>
      <c r="F60" s="7" t="str">
        <f t="shared" si="9"/>
        <v>SECW</v>
      </c>
      <c r="G60" s="8">
        <f>IFERROR(VLOOKUP(C60,'2011'!B:C,2,FALSE),"")</f>
        <v>28.7</v>
      </c>
      <c r="H60" s="9">
        <f t="shared" si="1"/>
        <v>26.977999999999998</v>
      </c>
    </row>
    <row r="61" spans="1:8" x14ac:dyDescent="0.3">
      <c r="A61" s="3">
        <v>2011</v>
      </c>
      <c r="B61" s="7">
        <v>12</v>
      </c>
      <c r="C61" s="7" t="s">
        <v>52</v>
      </c>
      <c r="D61" s="7" t="s">
        <v>147</v>
      </c>
      <c r="E61" s="7" t="str">
        <f t="shared" si="0"/>
        <v>A</v>
      </c>
      <c r="F61" s="7" t="str">
        <f t="shared" si="9"/>
        <v>SECW</v>
      </c>
      <c r="G61" s="8">
        <f>IFERROR(VLOOKUP(C61,'2011'!B:C,2,FALSE),"")</f>
        <v>2.4</v>
      </c>
      <c r="H61" s="9">
        <f t="shared" si="1"/>
        <v>2.544</v>
      </c>
    </row>
    <row r="62" spans="1:8" ht="15" customHeight="1" x14ac:dyDescent="0.3">
      <c r="A62" s="4">
        <v>2012</v>
      </c>
      <c r="B62" s="12">
        <v>1</v>
      </c>
      <c r="C62" s="13" t="s">
        <v>217</v>
      </c>
      <c r="D62" s="12" t="s">
        <v>137</v>
      </c>
      <c r="E62" s="12" t="str">
        <f>IF(OR(D62="Nashville, TN",D62="Baton Rouge, LA",D62="Starkville, MS",D62="Fayetteville, AR",D62="Knoxville, TN",D62="Tuscaloosa, AL",D62="Auburn, AL",D62="Columbia, SC",D62="Lexington, KY",D62="College Station, TX",D62="Athens, GA",D62="Columbia, MO",D62="Gainesville, FL",D62="Little Rock, AR"),"A",IF(D62="Oxford, MS","H","N"))</f>
        <v>H</v>
      </c>
      <c r="F62" s="12" t="str">
        <f>IF(OR(C62="Alabama",C62="Arkansas",C62="Auburn",C62="LSU",C62="Mississippi State",C62="Ole Miss",C62="Texas A&amp;M"),"SECW",IF(OR(C62="Florida",C62="Georgia",C62="Kentucky",C62="Missouri",C62="South Carolina",C62="Tennessee",C62="Vanderbilt"),"SECE","OOC"))</f>
        <v>OOC</v>
      </c>
      <c r="G62" s="14">
        <v>-30</v>
      </c>
      <c r="H62" s="15">
        <f>IF(G62&gt;=0,IF(E62="H",0.94,IF(E62="A",1.06,1)),IF(E62="H",1.06,IF(E62="A",0.94,1)))*G62</f>
        <v>-31.8</v>
      </c>
    </row>
    <row r="63" spans="1:8" x14ac:dyDescent="0.3">
      <c r="A63" s="4">
        <v>2012</v>
      </c>
      <c r="B63" s="12">
        <v>2</v>
      </c>
      <c r="C63" s="12" t="s">
        <v>83</v>
      </c>
      <c r="D63" s="12" t="s">
        <v>137</v>
      </c>
      <c r="E63" s="12" t="str">
        <f t="shared" si="0"/>
        <v>H</v>
      </c>
      <c r="F63" s="12" t="str">
        <f t="shared" si="9"/>
        <v>OOC</v>
      </c>
      <c r="G63" s="14">
        <f>IFERROR(VLOOKUP(C63,'2012'!B:C,2,FALSE),"")</f>
        <v>-10.4</v>
      </c>
      <c r="H63" s="15">
        <f t="shared" si="1"/>
        <v>-11.024000000000001</v>
      </c>
    </row>
    <row r="64" spans="1:8" x14ac:dyDescent="0.3">
      <c r="A64" s="4">
        <v>2012</v>
      </c>
      <c r="B64" s="12">
        <v>3</v>
      </c>
      <c r="C64" s="12" t="s">
        <v>15</v>
      </c>
      <c r="D64" s="12" t="s">
        <v>137</v>
      </c>
      <c r="E64" s="12" t="str">
        <f t="shared" si="0"/>
        <v>H</v>
      </c>
      <c r="F64" s="12" t="str">
        <f t="shared" si="9"/>
        <v>OOC</v>
      </c>
      <c r="G64" s="14">
        <f>IFERROR(VLOOKUP(C64,'2012'!B:C,2,FALSE),"")</f>
        <v>13.3</v>
      </c>
      <c r="H64" s="15">
        <f t="shared" si="1"/>
        <v>12.502000000000001</v>
      </c>
    </row>
    <row r="65" spans="1:8" x14ac:dyDescent="0.3">
      <c r="A65" s="4">
        <v>2012</v>
      </c>
      <c r="B65" s="12">
        <v>4</v>
      </c>
      <c r="C65" s="12" t="s">
        <v>105</v>
      </c>
      <c r="D65" s="12" t="s">
        <v>195</v>
      </c>
      <c r="E65" s="12" t="s">
        <v>157</v>
      </c>
      <c r="F65" s="12" t="str">
        <f t="shared" si="9"/>
        <v>OOC</v>
      </c>
      <c r="G65" s="14">
        <f>IFERROR(VLOOKUP(C65,'2012'!B:C,2,FALSE),"")</f>
        <v>-14.9</v>
      </c>
      <c r="H65" s="15">
        <f t="shared" si="1"/>
        <v>-14.006</v>
      </c>
    </row>
    <row r="66" spans="1:8" x14ac:dyDescent="0.3">
      <c r="A66" s="4">
        <v>2012</v>
      </c>
      <c r="B66" s="12">
        <v>5</v>
      </c>
      <c r="C66" s="12" t="s">
        <v>43</v>
      </c>
      <c r="D66" s="12" t="s">
        <v>132</v>
      </c>
      <c r="E66" s="12" t="str">
        <f t="shared" si="0"/>
        <v>A</v>
      </c>
      <c r="F66" s="12" t="str">
        <f t="shared" si="9"/>
        <v>SECW</v>
      </c>
      <c r="G66" s="14">
        <f>IFERROR(VLOOKUP(C66,'2012'!B:C,2,FALSE),"")</f>
        <v>28.5</v>
      </c>
      <c r="H66" s="15">
        <f t="shared" si="1"/>
        <v>30.21</v>
      </c>
    </row>
    <row r="67" spans="1:8" x14ac:dyDescent="0.3">
      <c r="A67" s="4">
        <v>2012</v>
      </c>
      <c r="B67" s="12">
        <v>6</v>
      </c>
      <c r="C67" s="12" t="s">
        <v>51</v>
      </c>
      <c r="D67" s="12" t="s">
        <v>137</v>
      </c>
      <c r="E67" s="12" t="str">
        <f t="shared" ref="E67:E73" si="14">IF(OR(D67="Nashville, TN",D67="Baton Rouge, LA",D67="Starkville, MS",D67="Fayetteville, AR",D67="Knoxville, TN",D67="Tuscaloosa, AL",D67="Auburn, AL",D67="Columbia, SC",D67="Lexington, KY",D67="College Station, TX",D67="Athens, GA",D67="Columbia, MO",D67="Gainesville, FL",D67="Little Rock, AR"),"A",IF(D67="Oxford, MS","H","N"))</f>
        <v>H</v>
      </c>
      <c r="F67" s="12" t="str">
        <f t="shared" ref="F67:F73" si="15">IF(OR(C67="Alabama",C67="Arkansas",C67="Auburn",C67="LSU",C67="Mississippi State",C67="Ole Miss",C67="Texas A&amp;M"),"SECW",IF(OR(C67="Florida",C67="Georgia",C67="Kentucky",C67="Missouri",C67="South Carolina",C67="Tennessee",C67="Vanderbilt"),"SECE","OOC"))</f>
        <v>SECW</v>
      </c>
      <c r="G67" s="14">
        <f>IFERROR(VLOOKUP(C67,'2012'!B:C,2,FALSE),"")</f>
        <v>23</v>
      </c>
      <c r="H67" s="15">
        <f t="shared" ref="H67:H73" si="16">IF(G67&gt;=0,IF(E67="H",0.94,IF(E67="A",1.06,1)),IF(E67="H",1.06,IF(E67="A",0.94,1)))*G67</f>
        <v>21.619999999999997</v>
      </c>
    </row>
    <row r="68" spans="1:8" x14ac:dyDescent="0.3">
      <c r="A68" s="4">
        <v>2012</v>
      </c>
      <c r="B68" s="12">
        <v>7</v>
      </c>
      <c r="C68" s="12" t="s">
        <v>21</v>
      </c>
      <c r="D68" s="12" t="s">
        <v>137</v>
      </c>
      <c r="E68" s="12" t="str">
        <f t="shared" si="14"/>
        <v>H</v>
      </c>
      <c r="F68" s="12" t="str">
        <f t="shared" si="15"/>
        <v>SECW</v>
      </c>
      <c r="G68" s="14">
        <f>IFERROR(VLOOKUP(C68,'2012'!B:C,2,FALSE),"")</f>
        <v>-2.6</v>
      </c>
      <c r="H68" s="15">
        <f t="shared" si="16"/>
        <v>-2.7560000000000002</v>
      </c>
    </row>
    <row r="69" spans="1:8" x14ac:dyDescent="0.3">
      <c r="A69" s="4">
        <v>2012</v>
      </c>
      <c r="B69" s="12">
        <v>8</v>
      </c>
      <c r="C69" s="12" t="s">
        <v>37</v>
      </c>
      <c r="D69" s="12" t="s">
        <v>167</v>
      </c>
      <c r="E69" s="12" t="str">
        <f t="shared" si="14"/>
        <v>A</v>
      </c>
      <c r="F69" s="12" t="str">
        <f t="shared" si="15"/>
        <v>SECW</v>
      </c>
      <c r="G69" s="14">
        <f>IFERROR(VLOOKUP(C69,'2012'!B:C,2,FALSE),"")</f>
        <v>7.4</v>
      </c>
      <c r="H69" s="15">
        <f t="shared" si="16"/>
        <v>7.8440000000000012</v>
      </c>
    </row>
    <row r="70" spans="1:8" x14ac:dyDescent="0.3">
      <c r="A70" s="4">
        <v>2012</v>
      </c>
      <c r="B70" s="12">
        <v>9</v>
      </c>
      <c r="C70" s="12" t="s">
        <v>12</v>
      </c>
      <c r="D70" s="12" t="s">
        <v>154</v>
      </c>
      <c r="E70" s="12" t="str">
        <f t="shared" si="14"/>
        <v>A</v>
      </c>
      <c r="F70" s="12" t="str">
        <f t="shared" si="15"/>
        <v>SECE</v>
      </c>
      <c r="G70" s="14">
        <f>IFERROR(VLOOKUP(C70,'2012'!B:C,2,FALSE),"")</f>
        <v>18.5</v>
      </c>
      <c r="H70" s="15">
        <f t="shared" si="16"/>
        <v>19.61</v>
      </c>
    </row>
    <row r="71" spans="1:8" x14ac:dyDescent="0.3">
      <c r="A71" s="4">
        <v>2012</v>
      </c>
      <c r="B71" s="12">
        <v>10</v>
      </c>
      <c r="C71" s="12" t="s">
        <v>64</v>
      </c>
      <c r="D71" s="12" t="s">
        <v>137</v>
      </c>
      <c r="E71" s="12" t="str">
        <f t="shared" si="14"/>
        <v>H</v>
      </c>
      <c r="F71" s="12" t="str">
        <f t="shared" si="15"/>
        <v>SECE</v>
      </c>
      <c r="G71" s="14">
        <f>IFERROR(VLOOKUP(C71,'2012'!B:C,2,FALSE),"")</f>
        <v>3.3</v>
      </c>
      <c r="H71" s="15">
        <f t="shared" si="16"/>
        <v>3.1019999999999999</v>
      </c>
    </row>
    <row r="72" spans="1:8" x14ac:dyDescent="0.3">
      <c r="A72" s="4">
        <v>2012</v>
      </c>
      <c r="B72" s="12">
        <v>11</v>
      </c>
      <c r="C72" s="12" t="s">
        <v>4</v>
      </c>
      <c r="D72" s="12" t="s">
        <v>134</v>
      </c>
      <c r="E72" s="12" t="str">
        <f t="shared" si="14"/>
        <v>A</v>
      </c>
      <c r="F72" s="12" t="str">
        <f t="shared" si="15"/>
        <v>SECW</v>
      </c>
      <c r="G72" s="14">
        <f>IFERROR(VLOOKUP(C72,'2012'!B:C,2,FALSE),"")</f>
        <v>15.4</v>
      </c>
      <c r="H72" s="15">
        <f t="shared" si="16"/>
        <v>16.324000000000002</v>
      </c>
    </row>
    <row r="73" spans="1:8" x14ac:dyDescent="0.3">
      <c r="A73" s="4">
        <v>2012</v>
      </c>
      <c r="B73" s="12">
        <v>12</v>
      </c>
      <c r="C73" s="12" t="s">
        <v>52</v>
      </c>
      <c r="D73" s="12" t="s">
        <v>137</v>
      </c>
      <c r="E73" s="12" t="str">
        <f t="shared" si="14"/>
        <v>H</v>
      </c>
      <c r="F73" s="12" t="str">
        <f t="shared" si="15"/>
        <v>SECW</v>
      </c>
      <c r="G73" s="14">
        <f>IFERROR(VLOOKUP(C73,'2012'!B:C,2,FALSE),"")</f>
        <v>6.4</v>
      </c>
      <c r="H73" s="15">
        <f t="shared" si="16"/>
        <v>6.016</v>
      </c>
    </row>
    <row r="74" spans="1:8" ht="15" customHeight="1" x14ac:dyDescent="0.3">
      <c r="A74" s="3">
        <v>2013</v>
      </c>
      <c r="B74" s="7">
        <v>1</v>
      </c>
      <c r="C74" s="16" t="s">
        <v>64</v>
      </c>
      <c r="D74" s="7" t="s">
        <v>155</v>
      </c>
      <c r="E74" s="7" t="str">
        <f>IF(OR(D74="Nashville, TN",D74="Baton Rouge, LA",D74="Starkville, MS",D74="Fayetteville, AR",D74="Knoxville, TN",D74="Tuscaloosa, AL",D74="Auburn, AL",D74="Columbia, SC",D74="Lexington, KY",D74="College Station, TX",D74="Athens, GA",D74="Columbia, MO",D74="Gainesville, FL",D74="Little Rock, AR"),"A",IF(D74="Oxford, MS","H","N"))</f>
        <v>A</v>
      </c>
      <c r="F74" s="7" t="str">
        <f>IF(OR(C74="Alabama",C74="Arkansas",C74="Auburn",C74="LSU",C74="Mississippi State",C74="Ole Miss",C74="Texas A&amp;M"),"SECW",IF(OR(C74="Florida",C74="Georgia",C74="Kentucky",C74="Missouri",C74="South Carolina",C74="Tennessee",C74="Vanderbilt"),"SECE","OOC"))</f>
        <v>SECE</v>
      </c>
      <c r="G74" s="8">
        <f>IFERROR(VLOOKUP(C74,'2013'!B:C,2,FALSE),"")</f>
        <v>-0.1</v>
      </c>
      <c r="H74" s="9">
        <f>IF(G74&gt;=0,IF(E74="H",0.94,IF(E74="A",1.06,1)),IF(E74="H",1.06,IF(E74="A",0.94,1)))*G74</f>
        <v>-9.4E-2</v>
      </c>
    </row>
    <row r="75" spans="1:8" x14ac:dyDescent="0.3">
      <c r="A75" s="3">
        <v>2013</v>
      </c>
      <c r="B75" s="7">
        <v>2</v>
      </c>
      <c r="C75" s="7" t="s">
        <v>219</v>
      </c>
      <c r="D75" s="7" t="s">
        <v>137</v>
      </c>
      <c r="E75" s="7" t="str">
        <f t="shared" ref="E75:E97" si="17">IF(OR(D75="Nashville, TN",D75="Baton Rouge, LA",D75="Starkville, MS",D75="Fayetteville, AR",D75="Knoxville, TN",D75="Tuscaloosa, AL",D75="Auburn, AL",D75="Columbia, SC",D75="Lexington, KY",D75="College Station, TX",D75="Athens, GA",D75="Columbia, MO",D75="Gainesville, FL",D75="Little Rock, AR"),"A",IF(D75="Oxford, MS","H","N"))</f>
        <v>H</v>
      </c>
      <c r="F75" s="7" t="str">
        <f t="shared" ref="F75:F97" si="18">IF(OR(C75="Alabama",C75="Arkansas",C75="Auburn",C75="LSU",C75="Mississippi State",C75="Ole Miss",C75="Texas A&amp;M"),"SECW",IF(OR(C75="Florida",C75="Georgia",C75="Kentucky",C75="Missouri",C75="South Carolina",C75="Tennessee",C75="Vanderbilt"),"SECE","OOC"))</f>
        <v>OOC</v>
      </c>
      <c r="G75" s="8">
        <v>-30</v>
      </c>
      <c r="H75" s="9">
        <f t="shared" ref="H75:H97" si="19">IF(G75&gt;=0,IF(E75="H",0.94,IF(E75="A",1.06,1)),IF(E75="H",1.06,IF(E75="A",0.94,1)))*G75</f>
        <v>-31.8</v>
      </c>
    </row>
    <row r="76" spans="1:8" x14ac:dyDescent="0.3">
      <c r="A76" s="3">
        <v>2013</v>
      </c>
      <c r="B76" s="7">
        <v>3</v>
      </c>
      <c r="C76" s="7" t="s">
        <v>15</v>
      </c>
      <c r="D76" s="7" t="s">
        <v>171</v>
      </c>
      <c r="E76" s="7" t="s">
        <v>157</v>
      </c>
      <c r="F76" s="7" t="str">
        <f t="shared" si="18"/>
        <v>OOC</v>
      </c>
      <c r="G76" s="8">
        <f>IFERROR(VLOOKUP(C76,'2013'!B:C,2,FALSE),"")</f>
        <v>8.3000000000000007</v>
      </c>
      <c r="H76" s="9">
        <f t="shared" si="19"/>
        <v>8.7980000000000018</v>
      </c>
    </row>
    <row r="77" spans="1:8" x14ac:dyDescent="0.3">
      <c r="A77" s="3">
        <v>2013</v>
      </c>
      <c r="B77" s="7">
        <v>4</v>
      </c>
      <c r="C77" s="7" t="s">
        <v>43</v>
      </c>
      <c r="D77" s="7" t="s">
        <v>132</v>
      </c>
      <c r="E77" s="7" t="str">
        <f t="shared" si="17"/>
        <v>A</v>
      </c>
      <c r="F77" s="7" t="str">
        <f t="shared" si="18"/>
        <v>SECW</v>
      </c>
      <c r="G77" s="8">
        <f>IFERROR(VLOOKUP(C77,'2013'!B:C,2,FALSE),"")</f>
        <v>22.2</v>
      </c>
      <c r="H77" s="9">
        <f t="shared" si="19"/>
        <v>23.532</v>
      </c>
    </row>
    <row r="78" spans="1:8" x14ac:dyDescent="0.3">
      <c r="A78" s="3">
        <v>2013</v>
      </c>
      <c r="B78" s="7">
        <v>5</v>
      </c>
      <c r="C78" s="7" t="s">
        <v>21</v>
      </c>
      <c r="D78" s="7" t="s">
        <v>148</v>
      </c>
      <c r="E78" s="7" t="str">
        <f t="shared" si="17"/>
        <v>A</v>
      </c>
      <c r="F78" s="7" t="str">
        <f t="shared" si="18"/>
        <v>SECW</v>
      </c>
      <c r="G78" s="8">
        <f>IFERROR(VLOOKUP(C78,'2013'!B:C,2,FALSE),"")</f>
        <v>20.399999999999999</v>
      </c>
      <c r="H78" s="9">
        <f t="shared" si="19"/>
        <v>21.623999999999999</v>
      </c>
    </row>
    <row r="79" spans="1:8" x14ac:dyDescent="0.3">
      <c r="A79" s="3">
        <v>2013</v>
      </c>
      <c r="B79" s="7">
        <v>6</v>
      </c>
      <c r="C79" s="7" t="s">
        <v>51</v>
      </c>
      <c r="D79" s="7" t="s">
        <v>137</v>
      </c>
      <c r="E79" s="7" t="str">
        <f t="shared" si="17"/>
        <v>H</v>
      </c>
      <c r="F79" s="7" t="str">
        <f t="shared" si="18"/>
        <v>SECW</v>
      </c>
      <c r="G79" s="8">
        <f>IFERROR(VLOOKUP(C79,'2013'!B:C,2,FALSE),"")</f>
        <v>16.399999999999999</v>
      </c>
      <c r="H79" s="9">
        <f t="shared" si="19"/>
        <v>15.415999999999999</v>
      </c>
    </row>
    <row r="80" spans="1:8" x14ac:dyDescent="0.3">
      <c r="A80" s="3">
        <v>2013</v>
      </c>
      <c r="B80" s="7">
        <v>7</v>
      </c>
      <c r="C80" s="7" t="s">
        <v>4</v>
      </c>
      <c r="D80" s="7" t="s">
        <v>137</v>
      </c>
      <c r="E80" s="7" t="str">
        <f t="shared" si="17"/>
        <v>H</v>
      </c>
      <c r="F80" s="7" t="str">
        <f t="shared" si="18"/>
        <v>SECW</v>
      </c>
      <c r="G80" s="8">
        <f>IFERROR(VLOOKUP(C80,'2013'!B:C,2,FALSE),"")</f>
        <v>15.9</v>
      </c>
      <c r="H80" s="9">
        <f t="shared" si="19"/>
        <v>14.946</v>
      </c>
    </row>
    <row r="81" spans="1:8" x14ac:dyDescent="0.3">
      <c r="A81" s="3">
        <v>2013</v>
      </c>
      <c r="B81" s="7">
        <v>8</v>
      </c>
      <c r="C81" s="7" t="s">
        <v>117</v>
      </c>
      <c r="D81" s="7" t="s">
        <v>137</v>
      </c>
      <c r="E81" s="7" t="str">
        <f t="shared" si="17"/>
        <v>H</v>
      </c>
      <c r="F81" s="7" t="str">
        <f t="shared" si="18"/>
        <v>OOC</v>
      </c>
      <c r="G81" s="8">
        <f>IFERROR(VLOOKUP(C81,'2013'!B:C,2,FALSE),"")</f>
        <v>-18.399999999999999</v>
      </c>
      <c r="H81" s="9">
        <f t="shared" si="19"/>
        <v>-19.503999999999998</v>
      </c>
    </row>
    <row r="82" spans="1:8" x14ac:dyDescent="0.3">
      <c r="A82" s="3">
        <v>2013</v>
      </c>
      <c r="B82" s="7">
        <v>9</v>
      </c>
      <c r="C82" s="7" t="s">
        <v>37</v>
      </c>
      <c r="D82" s="7" t="s">
        <v>137</v>
      </c>
      <c r="E82" s="7" t="str">
        <f t="shared" si="17"/>
        <v>H</v>
      </c>
      <c r="F82" s="7" t="str">
        <f t="shared" si="18"/>
        <v>SECW</v>
      </c>
      <c r="G82" s="8">
        <f>IFERROR(VLOOKUP(C82,'2013'!B:C,2,FALSE),"")</f>
        <v>0.3</v>
      </c>
      <c r="H82" s="9">
        <f t="shared" si="19"/>
        <v>0.28199999999999997</v>
      </c>
    </row>
    <row r="83" spans="1:8" x14ac:dyDescent="0.3">
      <c r="A83" s="3">
        <v>2013</v>
      </c>
      <c r="B83" s="7">
        <v>10</v>
      </c>
      <c r="C83" s="7" t="s">
        <v>61</v>
      </c>
      <c r="D83" s="7" t="s">
        <v>137</v>
      </c>
      <c r="E83" s="7" t="str">
        <f t="shared" si="17"/>
        <v>H</v>
      </c>
      <c r="F83" s="7" t="str">
        <f t="shared" si="18"/>
        <v>OOC</v>
      </c>
      <c r="G83" s="8">
        <f>IFERROR(VLOOKUP(C83,'2013'!B:C,2,FALSE),"")</f>
        <v>-8.9</v>
      </c>
      <c r="H83" s="9">
        <f t="shared" si="19"/>
        <v>-9.4340000000000011</v>
      </c>
    </row>
    <row r="84" spans="1:8" x14ac:dyDescent="0.3">
      <c r="A84" s="3">
        <v>2013</v>
      </c>
      <c r="B84" s="7">
        <v>11</v>
      </c>
      <c r="C84" s="7" t="s">
        <v>11</v>
      </c>
      <c r="D84" s="7" t="s">
        <v>137</v>
      </c>
      <c r="E84" s="7" t="str">
        <f t="shared" si="17"/>
        <v>H</v>
      </c>
      <c r="F84" s="7" t="str">
        <f t="shared" si="18"/>
        <v>SECE</v>
      </c>
      <c r="G84" s="8">
        <f>IFERROR(VLOOKUP(C84,'2013'!B:C,2,FALSE),"")</f>
        <v>18.7</v>
      </c>
      <c r="H84" s="9">
        <f t="shared" si="19"/>
        <v>17.577999999999999</v>
      </c>
    </row>
    <row r="85" spans="1:8" x14ac:dyDescent="0.3">
      <c r="A85" s="3">
        <v>2013</v>
      </c>
      <c r="B85" s="7">
        <v>12</v>
      </c>
      <c r="C85" s="7" t="s">
        <v>52</v>
      </c>
      <c r="D85" s="7" t="s">
        <v>147</v>
      </c>
      <c r="E85" s="7" t="str">
        <f t="shared" si="17"/>
        <v>A</v>
      </c>
      <c r="F85" s="7" t="str">
        <f t="shared" si="18"/>
        <v>SECW</v>
      </c>
      <c r="G85" s="8">
        <f>IFERROR(VLOOKUP(C85,'2013'!B:C,2,FALSE),"")</f>
        <v>13.4</v>
      </c>
      <c r="H85" s="9">
        <f t="shared" si="19"/>
        <v>14.204000000000001</v>
      </c>
    </row>
    <row r="86" spans="1:8" ht="15" customHeight="1" x14ac:dyDescent="0.3">
      <c r="A86" s="4">
        <v>2014</v>
      </c>
      <c r="B86" s="12">
        <v>1</v>
      </c>
      <c r="C86" s="13" t="s">
        <v>35</v>
      </c>
      <c r="D86" s="12" t="s">
        <v>131</v>
      </c>
      <c r="E86" s="12" t="str">
        <f>IF(OR(D86="Nashville, TN",D86="Baton Rouge, LA",D86="Starkville, MS",D86="Fayetteville, AR",D86="Knoxville, TN",D86="Tuscaloosa, AL",D86="Auburn, AL",D86="Columbia, SC",D86="Lexington, KY",D86="College Station, TX",D86="Athens, GA",D86="Columbia, MO",D86="Gainesville, FL",D86="Little Rock, AR"),"A",IF(D86="Oxford, MS","H","N"))</f>
        <v>N</v>
      </c>
      <c r="F86" s="12" t="str">
        <f>IF(OR(C86="Alabama",C86="Arkansas",C86="Auburn",C86="LSU",C86="Mississippi State",C86="Ole Miss",C86="Texas A&amp;M"),"SECW",IF(OR(C86="Florida",C86="Georgia",C86="Kentucky",C86="Missouri",C86="South Carolina",C86="Tennessee",C86="Vanderbilt"),"SECE","OOC"))</f>
        <v>OOC</v>
      </c>
      <c r="G86" s="14">
        <f>IFERROR(VLOOKUP(C86,'2014'!B:C,2,FALSE),"")</f>
        <v>15.4</v>
      </c>
      <c r="H86" s="15">
        <f>IF(G86&gt;=0,IF(E86="H",0.94,IF(E86="A",1.06,1)),IF(E86="H",1.06,IF(E86="A",0.94,1)))*G86</f>
        <v>15.4</v>
      </c>
    </row>
    <row r="87" spans="1:8" x14ac:dyDescent="0.3">
      <c r="A87" s="4">
        <v>2014</v>
      </c>
      <c r="B87" s="12">
        <v>2</v>
      </c>
      <c r="C87" s="12" t="s">
        <v>64</v>
      </c>
      <c r="D87" s="12" t="s">
        <v>155</v>
      </c>
      <c r="E87" s="12" t="str">
        <f t="shared" si="17"/>
        <v>A</v>
      </c>
      <c r="F87" s="12" t="str">
        <f t="shared" si="18"/>
        <v>SECE</v>
      </c>
      <c r="G87" s="14">
        <f>IFERROR(VLOOKUP(C87,'2014'!B:C,2,FALSE),"")</f>
        <v>-10.9</v>
      </c>
      <c r="H87" s="15">
        <f t="shared" si="19"/>
        <v>-10.246</v>
      </c>
    </row>
    <row r="88" spans="1:8" x14ac:dyDescent="0.3">
      <c r="A88" s="4">
        <v>2014</v>
      </c>
      <c r="B88" s="12">
        <v>3</v>
      </c>
      <c r="C88" s="12" t="s">
        <v>108</v>
      </c>
      <c r="D88" s="12" t="s">
        <v>137</v>
      </c>
      <c r="E88" s="12" t="str">
        <f t="shared" si="17"/>
        <v>H</v>
      </c>
      <c r="F88" s="12" t="str">
        <f t="shared" si="18"/>
        <v>OOC</v>
      </c>
      <c r="G88" s="14">
        <f>IFERROR(VLOOKUP(C88,'2014'!B:C,2,FALSE),"")</f>
        <v>0.4</v>
      </c>
      <c r="H88" s="15">
        <f t="shared" si="19"/>
        <v>0.376</v>
      </c>
    </row>
    <row r="89" spans="1:8" x14ac:dyDescent="0.3">
      <c r="A89" s="4">
        <v>2014</v>
      </c>
      <c r="B89" s="12">
        <v>4</v>
      </c>
      <c r="C89" s="12" t="s">
        <v>112</v>
      </c>
      <c r="D89" s="12" t="s">
        <v>137</v>
      </c>
      <c r="E89" s="12" t="str">
        <f t="shared" si="17"/>
        <v>H</v>
      </c>
      <c r="F89" s="12" t="str">
        <f t="shared" si="18"/>
        <v>OOC</v>
      </c>
      <c r="G89" s="14">
        <f>IFERROR(VLOOKUP(C89,'2014'!B:C,2,FALSE),"")</f>
        <v>5.0999999999999996</v>
      </c>
      <c r="H89" s="15">
        <f t="shared" si="19"/>
        <v>4.7939999999999996</v>
      </c>
    </row>
    <row r="90" spans="1:8" x14ac:dyDescent="0.3">
      <c r="A90" s="4">
        <v>2014</v>
      </c>
      <c r="B90" s="12">
        <v>5</v>
      </c>
      <c r="C90" s="12" t="s">
        <v>43</v>
      </c>
      <c r="D90" s="12" t="s">
        <v>137</v>
      </c>
      <c r="E90" s="12" t="str">
        <f t="shared" si="17"/>
        <v>H</v>
      </c>
      <c r="F90" s="12" t="str">
        <f t="shared" si="18"/>
        <v>SECW</v>
      </c>
      <c r="G90" s="14">
        <f>IFERROR(VLOOKUP(C90,'2014'!B:C,2,FALSE),"")</f>
        <v>28.3</v>
      </c>
      <c r="H90" s="15">
        <f t="shared" si="19"/>
        <v>26.602</v>
      </c>
    </row>
    <row r="91" spans="1:8" x14ac:dyDescent="0.3">
      <c r="A91" s="4">
        <v>2014</v>
      </c>
      <c r="B91" s="12">
        <v>6</v>
      </c>
      <c r="C91" s="12" t="s">
        <v>51</v>
      </c>
      <c r="D91" s="12" t="s">
        <v>145</v>
      </c>
      <c r="E91" s="12" t="str">
        <f t="shared" si="17"/>
        <v>A</v>
      </c>
      <c r="F91" s="12" t="str">
        <f t="shared" si="18"/>
        <v>SECW</v>
      </c>
      <c r="G91" s="14">
        <f>IFERROR(VLOOKUP(C91,'2014'!B:C,2,FALSE),"")</f>
        <v>10.4</v>
      </c>
      <c r="H91" s="15">
        <f t="shared" si="19"/>
        <v>11.024000000000001</v>
      </c>
    </row>
    <row r="92" spans="1:8" x14ac:dyDescent="0.3">
      <c r="A92" s="4">
        <v>2014</v>
      </c>
      <c r="B92" s="12">
        <v>7</v>
      </c>
      <c r="C92" s="12" t="s">
        <v>14</v>
      </c>
      <c r="D92" s="12" t="s">
        <v>137</v>
      </c>
      <c r="E92" s="12" t="str">
        <f t="shared" si="17"/>
        <v>H</v>
      </c>
      <c r="F92" s="12" t="str">
        <f t="shared" si="18"/>
        <v>SECE</v>
      </c>
      <c r="G92" s="14">
        <f>IFERROR(VLOOKUP(C92,'2014'!B:C,2,FALSE),"")</f>
        <v>14.2</v>
      </c>
      <c r="H92" s="15">
        <f t="shared" si="19"/>
        <v>13.347999999999999</v>
      </c>
    </row>
    <row r="93" spans="1:8" x14ac:dyDescent="0.3">
      <c r="A93" s="4">
        <v>2014</v>
      </c>
      <c r="B93" s="12">
        <v>8</v>
      </c>
      <c r="C93" s="12" t="s">
        <v>4</v>
      </c>
      <c r="D93" s="12" t="s">
        <v>134</v>
      </c>
      <c r="E93" s="12" t="str">
        <f t="shared" si="17"/>
        <v>A</v>
      </c>
      <c r="F93" s="12" t="str">
        <f t="shared" si="18"/>
        <v>SECW</v>
      </c>
      <c r="G93" s="14">
        <f>IFERROR(VLOOKUP(C93,'2014'!B:C,2,FALSE),"")</f>
        <v>16.5</v>
      </c>
      <c r="H93" s="15">
        <f t="shared" si="19"/>
        <v>17.490000000000002</v>
      </c>
    </row>
    <row r="94" spans="1:8" x14ac:dyDescent="0.3">
      <c r="A94" s="4">
        <v>2014</v>
      </c>
      <c r="B94" s="12">
        <v>9</v>
      </c>
      <c r="C94" s="12" t="s">
        <v>21</v>
      </c>
      <c r="D94" s="12" t="s">
        <v>137</v>
      </c>
      <c r="E94" s="12" t="str">
        <f t="shared" si="17"/>
        <v>H</v>
      </c>
      <c r="F94" s="12" t="str">
        <f t="shared" si="18"/>
        <v>SECW</v>
      </c>
      <c r="G94" s="14">
        <f>IFERROR(VLOOKUP(C94,'2014'!B:C,2,FALSE),"")</f>
        <v>23.6</v>
      </c>
      <c r="H94" s="15">
        <f t="shared" si="19"/>
        <v>22.184000000000001</v>
      </c>
    </row>
    <row r="95" spans="1:8" x14ac:dyDescent="0.3">
      <c r="A95" s="4">
        <v>2014</v>
      </c>
      <c r="B95" s="12">
        <v>10</v>
      </c>
      <c r="C95" s="12" t="s">
        <v>218</v>
      </c>
      <c r="D95" s="12" t="s">
        <v>137</v>
      </c>
      <c r="E95" s="12" t="str">
        <f t="shared" si="17"/>
        <v>H</v>
      </c>
      <c r="F95" s="12" t="str">
        <f t="shared" si="18"/>
        <v>OOC</v>
      </c>
      <c r="G95" s="14">
        <v>-30</v>
      </c>
      <c r="H95" s="15">
        <f t="shared" si="19"/>
        <v>-31.8</v>
      </c>
    </row>
    <row r="96" spans="1:8" x14ac:dyDescent="0.3">
      <c r="A96" s="4">
        <v>2014</v>
      </c>
      <c r="B96" s="12">
        <v>11</v>
      </c>
      <c r="C96" s="12" t="s">
        <v>37</v>
      </c>
      <c r="D96" s="12" t="s">
        <v>136</v>
      </c>
      <c r="E96" s="12" t="str">
        <f t="shared" si="17"/>
        <v>A</v>
      </c>
      <c r="F96" s="12" t="str">
        <f t="shared" si="18"/>
        <v>SECW</v>
      </c>
      <c r="G96" s="14">
        <f>IFERROR(VLOOKUP(C96,'2014'!B:C,2,FALSE),"")</f>
        <v>23.1</v>
      </c>
      <c r="H96" s="15">
        <f t="shared" si="19"/>
        <v>24.486000000000004</v>
      </c>
    </row>
    <row r="97" spans="1:8" x14ac:dyDescent="0.3">
      <c r="A97" s="4">
        <v>2014</v>
      </c>
      <c r="B97" s="12">
        <v>12</v>
      </c>
      <c r="C97" s="12" t="s">
        <v>52</v>
      </c>
      <c r="D97" s="12" t="s">
        <v>137</v>
      </c>
      <c r="E97" s="12" t="str">
        <f t="shared" si="17"/>
        <v>H</v>
      </c>
      <c r="F97" s="12" t="str">
        <f t="shared" si="18"/>
        <v>SECW</v>
      </c>
      <c r="G97" s="14">
        <f>IFERROR(VLOOKUP(C97,'2014'!B:C,2,FALSE),"")</f>
        <v>17.8</v>
      </c>
      <c r="H97" s="15">
        <f t="shared" si="19"/>
        <v>16.731999999999999</v>
      </c>
    </row>
  </sheetData>
  <autoFilter ref="A1:H97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workbookViewId="0"/>
  </sheetViews>
  <sheetFormatPr defaultColWidth="9.109375" defaultRowHeight="14.4" x14ac:dyDescent="0.3"/>
  <cols>
    <col min="1" max="1" width="7.6640625" style="2" bestFit="1" customWidth="1"/>
    <col min="2" max="2" width="12" style="7" bestFit="1" customWidth="1"/>
    <col min="3" max="3" width="19.44140625" style="7" bestFit="1" customWidth="1"/>
    <col min="4" max="4" width="15.44140625" style="7" bestFit="1" customWidth="1"/>
    <col min="5" max="5" width="9.5546875" style="7" bestFit="1" customWidth="1"/>
    <col min="6" max="6" width="10" style="7" bestFit="1" customWidth="1"/>
    <col min="7" max="7" width="11.44140625" style="8" bestFit="1" customWidth="1"/>
    <col min="8" max="8" width="12.6640625" style="9" bestFit="1" customWidth="1"/>
    <col min="9" max="9" width="9.109375" style="7"/>
    <col min="10" max="10" width="8.88671875" style="7" bestFit="1" customWidth="1"/>
    <col min="11" max="11" width="7.44140625" style="7" bestFit="1" customWidth="1"/>
    <col min="12" max="12" width="10.5546875" style="7" bestFit="1" customWidth="1"/>
    <col min="13" max="13" width="13.44140625" style="7" bestFit="1" customWidth="1"/>
    <col min="14" max="14" width="6.33203125" style="7" bestFit="1" customWidth="1"/>
    <col min="15" max="15" width="5.5546875" style="7" bestFit="1" customWidth="1"/>
    <col min="16" max="16" width="6.33203125" style="7" bestFit="1" customWidth="1"/>
    <col min="17" max="17" width="5.88671875" style="7" bestFit="1" customWidth="1"/>
    <col min="18" max="16384" width="9.109375" style="7"/>
  </cols>
  <sheetData>
    <row r="1" spans="1:17" x14ac:dyDescent="0.3">
      <c r="A1" s="2" t="s">
        <v>138</v>
      </c>
      <c r="B1" s="2" t="s">
        <v>139</v>
      </c>
      <c r="C1" s="2" t="s">
        <v>140</v>
      </c>
      <c r="D1" s="2" t="s">
        <v>141</v>
      </c>
      <c r="E1" s="2" t="s">
        <v>142</v>
      </c>
      <c r="F1" s="2" t="s">
        <v>143</v>
      </c>
      <c r="G1" s="5" t="s">
        <v>144</v>
      </c>
      <c r="H1" s="6" t="s">
        <v>160</v>
      </c>
      <c r="J1" s="2" t="s">
        <v>242</v>
      </c>
      <c r="K1" s="2" t="s">
        <v>243</v>
      </c>
      <c r="L1" s="2" t="s">
        <v>247</v>
      </c>
      <c r="M1" s="2" t="s">
        <v>248</v>
      </c>
      <c r="N1" s="2" t="s">
        <v>241</v>
      </c>
      <c r="O1" s="2" t="s">
        <v>244</v>
      </c>
      <c r="P1" s="2" t="s">
        <v>245</v>
      </c>
      <c r="Q1" s="2" t="s">
        <v>246</v>
      </c>
    </row>
    <row r="2" spans="1:17" ht="15" customHeight="1" x14ac:dyDescent="0.3">
      <c r="A2" s="3">
        <v>2007</v>
      </c>
      <c r="B2" s="7">
        <v>1</v>
      </c>
      <c r="C2" s="7" t="s">
        <v>108</v>
      </c>
      <c r="D2" s="7" t="s">
        <v>153</v>
      </c>
      <c r="E2" s="7" t="str">
        <f>IF(OR(D2="Nashville, TN",D2="Baton Rouge, LA",D2="Starkville, MS",D2="Fayetteville, AR",D2="Knoxville, TN",D2="Tuscaloosa, AL",D2="Auburn, AL",D2="Oxford, MS",D2="Lexington, KY",D2="College Station, TX",D2="Athens, GA",D2="Columbia, MO",D2="Gainesville, FL",D2="Little Rock, AR"),"A",IF(D2="Columbia, SC","H","N"))</f>
        <v>H</v>
      </c>
      <c r="F2" s="7" t="str">
        <f>IF(OR(C2="Alabama",C2="Arkansas",C2="Auburn",C2="LSU",C2="Mississippi State",C2="Ole Miss",C2="Texas A&amp;M"),"SECW",IF(OR(C2="Florida",C2="Georgia",C2="Kentucky",C2="Missouri",C2="South Carolina",C2="Tennessee",C2="Vanderbilt"),"SECE","OOC"))</f>
        <v>OOC</v>
      </c>
      <c r="G2" s="8">
        <f>IFERROR(VLOOKUP(C2,'2007'!B:C,2,FALSE),"")</f>
        <v>-13.2</v>
      </c>
      <c r="H2" s="9">
        <f>IF(G2&gt;=0,IF(E2="H",0.94,IF(E2="A",1.06,1)),IF(E2="H",1.06,IF(E2="A",0.94,1)))*G2</f>
        <v>-13.991999999999999</v>
      </c>
      <c r="J2" s="2">
        <v>2007</v>
      </c>
      <c r="K2" s="9">
        <f>SUMIF(A:A,J2,H:H)</f>
        <v>58.342000000000006</v>
      </c>
      <c r="L2" s="9">
        <f>SUMIFS(H:H,A:A,J2,F:F,"SECE")</f>
        <v>66.606000000000009</v>
      </c>
      <c r="M2" s="9">
        <f>SUMIFS(H:H,A:A,J2,F:F,"SECW")</f>
        <v>32.264000000000003</v>
      </c>
      <c r="N2" s="9">
        <f>SUMIFS(H:H,A:A,J2,F:F,"OOC")</f>
        <v>-40.527999999999999</v>
      </c>
      <c r="O2" s="9">
        <f>L2+M2</f>
        <v>98.87</v>
      </c>
      <c r="P2" s="9">
        <f>SUMIFS(H:H,A:A,J2,E:E,"H")</f>
        <v>-1.0480000000000009</v>
      </c>
      <c r="Q2" s="9">
        <f>SUMIFS(H:H,A:A,J2,E:E,"A")+SUMIFS(H:H,A:A,J2,E:E,"N")</f>
        <v>59.390000000000015</v>
      </c>
    </row>
    <row r="3" spans="1:17" x14ac:dyDescent="0.3">
      <c r="A3" s="3">
        <v>2007</v>
      </c>
      <c r="B3" s="7">
        <v>2</v>
      </c>
      <c r="C3" s="7" t="s">
        <v>12</v>
      </c>
      <c r="D3" s="7" t="s">
        <v>154</v>
      </c>
      <c r="E3" s="7" t="str">
        <f t="shared" ref="E3:E66" si="0">IF(OR(D3="Nashville, TN",D3="Baton Rouge, LA",D3="Starkville, MS",D3="Fayetteville, AR",D3="Knoxville, TN",D3="Tuscaloosa, AL",D3="Auburn, AL",D3="Oxford, MS",D3="Lexington, KY",D3="College Station, TX",D3="Athens, GA",D3="Columbia, MO",D3="Gainesville, FL",D3="Little Rock, AR"),"A",IF(D3="Columbia, SC","H","N"))</f>
        <v>A</v>
      </c>
      <c r="F3" s="7" t="str">
        <f t="shared" ref="F3:F66" si="1">IF(OR(C3="Alabama",C3="Arkansas",C3="Auburn",C3="LSU",C3="Mississippi State",C3="Ole Miss",C3="Texas A&amp;M"),"SECW",IF(OR(C3="Florida",C3="Georgia",C3="Kentucky",C3="Missouri",C3="South Carolina",C3="Tennessee",C3="Vanderbilt"),"SECE","OOC"))</f>
        <v>SECE</v>
      </c>
      <c r="G3" s="8">
        <f>IFERROR(VLOOKUP(C3,'2007'!B:C,2,FALSE),"")</f>
        <v>14.4</v>
      </c>
      <c r="H3" s="9">
        <f t="shared" ref="H3:H66" si="2">IF(G3&gt;=0,IF(E3="H",0.94,IF(E3="A",1.06,1)),IF(E3="H",1.06,IF(E3="A",0.94,1)))*G3</f>
        <v>15.264000000000001</v>
      </c>
      <c r="J3" s="2">
        <v>2008</v>
      </c>
      <c r="K3" s="9">
        <f t="shared" ref="K3:K9" si="3">SUMIF(A:A,J3,H:H)</f>
        <v>40.08</v>
      </c>
      <c r="L3" s="9">
        <f t="shared" ref="L3:L9" si="4">SUMIFS(H:H,A:A,J3,F:F,"SECE")</f>
        <v>50.492000000000004</v>
      </c>
      <c r="M3" s="9">
        <f t="shared" ref="M3:M9" si="5">SUMIFS(H:H,A:A,J3,F:F,"SECW")</f>
        <v>27.81</v>
      </c>
      <c r="N3" s="9">
        <f t="shared" ref="N3:N9" si="6">SUMIFS(H:H,A:A,J3,F:F,"OOC")</f>
        <v>-38.222000000000001</v>
      </c>
      <c r="O3" s="9">
        <f t="shared" ref="O3:O9" si="7">L3+M3</f>
        <v>78.302000000000007</v>
      </c>
      <c r="P3" s="9">
        <f t="shared" ref="P3:P9" si="8">SUMIFS(H:H,A:A,J3,E:E,"H")</f>
        <v>-14.324000000000005</v>
      </c>
      <c r="Q3" s="9">
        <f t="shared" ref="Q3:Q9" si="9">SUMIFS(H:H,A:A,J3,E:E,"A")+SUMIFS(H:H,A:A,J3,E:E,"N")</f>
        <v>54.404000000000003</v>
      </c>
    </row>
    <row r="4" spans="1:17" x14ac:dyDescent="0.3">
      <c r="A4" s="3">
        <v>2007</v>
      </c>
      <c r="B4" s="7">
        <v>3</v>
      </c>
      <c r="C4" s="7" t="s">
        <v>225</v>
      </c>
      <c r="D4" s="7" t="s">
        <v>153</v>
      </c>
      <c r="E4" s="7" t="str">
        <f t="shared" si="0"/>
        <v>H</v>
      </c>
      <c r="F4" s="7" t="str">
        <f t="shared" si="1"/>
        <v>OOC</v>
      </c>
      <c r="G4" s="8">
        <v>-30</v>
      </c>
      <c r="H4" s="9">
        <f t="shared" si="2"/>
        <v>-31.8</v>
      </c>
      <c r="J4" s="2">
        <v>2009</v>
      </c>
      <c r="K4" s="9">
        <f t="shared" si="3"/>
        <v>49.81</v>
      </c>
      <c r="L4" s="9">
        <f t="shared" si="4"/>
        <v>40.911999999999999</v>
      </c>
      <c r="M4" s="9">
        <f t="shared" si="5"/>
        <v>44.635999999999996</v>
      </c>
      <c r="N4" s="9">
        <f t="shared" si="6"/>
        <v>-35.738</v>
      </c>
      <c r="O4" s="9">
        <f t="shared" si="7"/>
        <v>85.548000000000002</v>
      </c>
      <c r="P4" s="9">
        <f t="shared" si="8"/>
        <v>-8.3840000000000003</v>
      </c>
      <c r="Q4" s="9">
        <f t="shared" si="9"/>
        <v>58.194000000000003</v>
      </c>
    </row>
    <row r="5" spans="1:17" x14ac:dyDescent="0.3">
      <c r="A5" s="3">
        <v>2007</v>
      </c>
      <c r="B5" s="7">
        <v>4</v>
      </c>
      <c r="C5" s="7" t="s">
        <v>4</v>
      </c>
      <c r="D5" s="7" t="s">
        <v>134</v>
      </c>
      <c r="E5" s="7" t="str">
        <f t="shared" si="0"/>
        <v>A</v>
      </c>
      <c r="F5" s="7" t="str">
        <f t="shared" si="1"/>
        <v>SECW</v>
      </c>
      <c r="G5" s="8">
        <f>IFERROR(VLOOKUP(C5,'2007'!B:C,2,FALSE),"")</f>
        <v>22.6</v>
      </c>
      <c r="H5" s="9">
        <f t="shared" si="2"/>
        <v>23.956000000000003</v>
      </c>
      <c r="J5" s="2">
        <v>2010</v>
      </c>
      <c r="K5" s="9">
        <f t="shared" si="3"/>
        <v>54.60799999999999</v>
      </c>
      <c r="L5" s="9">
        <f t="shared" si="4"/>
        <v>13.670000000000002</v>
      </c>
      <c r="M5" s="9">
        <f t="shared" si="5"/>
        <v>65.471999999999994</v>
      </c>
      <c r="N5" s="9">
        <f t="shared" si="6"/>
        <v>-24.533999999999999</v>
      </c>
      <c r="O5" s="9">
        <f t="shared" si="7"/>
        <v>79.141999999999996</v>
      </c>
      <c r="P5" s="9">
        <f t="shared" si="8"/>
        <v>14.531999999999991</v>
      </c>
      <c r="Q5" s="9">
        <f t="shared" si="9"/>
        <v>40.076000000000001</v>
      </c>
    </row>
    <row r="6" spans="1:17" x14ac:dyDescent="0.3">
      <c r="A6" s="3">
        <v>2007</v>
      </c>
      <c r="B6" s="7">
        <v>5</v>
      </c>
      <c r="C6" s="7" t="s">
        <v>52</v>
      </c>
      <c r="D6" s="7" t="s">
        <v>153</v>
      </c>
      <c r="E6" s="7" t="str">
        <f t="shared" si="0"/>
        <v>H</v>
      </c>
      <c r="F6" s="7" t="str">
        <f t="shared" si="1"/>
        <v>SECW</v>
      </c>
      <c r="G6" s="8">
        <f>IFERROR(VLOOKUP(C6,'2007'!B:C,2,FALSE),"")</f>
        <v>3.2</v>
      </c>
      <c r="H6" s="9">
        <f t="shared" si="2"/>
        <v>3.008</v>
      </c>
      <c r="J6" s="2">
        <v>2011</v>
      </c>
      <c r="K6" s="9">
        <f t="shared" si="3"/>
        <v>22.966000000000001</v>
      </c>
      <c r="L6" s="9">
        <f t="shared" si="4"/>
        <v>33.597999999999999</v>
      </c>
      <c r="M6" s="9">
        <f t="shared" si="5"/>
        <v>19.906000000000002</v>
      </c>
      <c r="N6" s="9">
        <f t="shared" si="6"/>
        <v>-30.537999999999997</v>
      </c>
      <c r="O6" s="9">
        <f t="shared" si="7"/>
        <v>53.504000000000005</v>
      </c>
      <c r="P6" s="9">
        <f t="shared" si="8"/>
        <v>-15.420000000000003</v>
      </c>
      <c r="Q6" s="9">
        <f t="shared" si="9"/>
        <v>38.386000000000003</v>
      </c>
    </row>
    <row r="7" spans="1:17" x14ac:dyDescent="0.3">
      <c r="A7" s="3">
        <v>2007</v>
      </c>
      <c r="B7" s="7">
        <v>6</v>
      </c>
      <c r="C7" s="7" t="s">
        <v>26</v>
      </c>
      <c r="D7" s="7" t="s">
        <v>153</v>
      </c>
      <c r="E7" s="7" t="str">
        <f t="shared" si="0"/>
        <v>H</v>
      </c>
      <c r="F7" s="7" t="str">
        <f t="shared" si="1"/>
        <v>SECE</v>
      </c>
      <c r="G7" s="8">
        <f>IFERROR(VLOOKUP(C7,'2007'!B:C,2,FALSE),"")</f>
        <v>10.6</v>
      </c>
      <c r="H7" s="9">
        <f t="shared" si="2"/>
        <v>9.9639999999999986</v>
      </c>
      <c r="J7" s="2">
        <v>2012</v>
      </c>
      <c r="K7" s="9">
        <f t="shared" si="3"/>
        <v>37.582000000000001</v>
      </c>
      <c r="L7" s="9">
        <f t="shared" si="4"/>
        <v>55.536000000000001</v>
      </c>
      <c r="M7" s="9">
        <f t="shared" si="5"/>
        <v>23.28</v>
      </c>
      <c r="N7" s="9">
        <f t="shared" si="6"/>
        <v>-41.233999999999995</v>
      </c>
      <c r="O7" s="9">
        <f t="shared" si="7"/>
        <v>78.816000000000003</v>
      </c>
      <c r="P7" s="9">
        <f t="shared" si="8"/>
        <v>-13.058</v>
      </c>
      <c r="Q7" s="9">
        <f t="shared" si="9"/>
        <v>50.64</v>
      </c>
    </row>
    <row r="8" spans="1:17" x14ac:dyDescent="0.3">
      <c r="A8" s="3">
        <v>2007</v>
      </c>
      <c r="B8" s="7">
        <v>7</v>
      </c>
      <c r="C8" s="7" t="s">
        <v>73</v>
      </c>
      <c r="D8" s="7" t="s">
        <v>221</v>
      </c>
      <c r="E8" s="7" t="s">
        <v>157</v>
      </c>
      <c r="F8" s="7" t="str">
        <f t="shared" si="1"/>
        <v>OOC</v>
      </c>
      <c r="G8" s="8">
        <f>IFERROR(VLOOKUP(C8,'2007'!B:C,2,FALSE),"")</f>
        <v>-2.9</v>
      </c>
      <c r="H8" s="9">
        <f t="shared" si="2"/>
        <v>-2.726</v>
      </c>
      <c r="J8" s="2">
        <v>2013</v>
      </c>
      <c r="K8" s="9">
        <f t="shared" si="3"/>
        <v>65.412000000000006</v>
      </c>
      <c r="L8" s="9">
        <f t="shared" si="4"/>
        <v>49.503999999999991</v>
      </c>
      <c r="M8" s="9">
        <f t="shared" si="5"/>
        <v>12.914</v>
      </c>
      <c r="N8" s="9">
        <f t="shared" si="6"/>
        <v>2.9939999999999998</v>
      </c>
      <c r="O8" s="9">
        <f t="shared" si="7"/>
        <v>62.417999999999992</v>
      </c>
      <c r="P8" s="9">
        <f t="shared" si="8"/>
        <v>10.079999999999998</v>
      </c>
      <c r="Q8" s="9">
        <f t="shared" si="9"/>
        <v>55.332000000000008</v>
      </c>
    </row>
    <row r="9" spans="1:17" x14ac:dyDescent="0.3">
      <c r="A9" s="3">
        <v>2007</v>
      </c>
      <c r="B9" s="7">
        <v>8</v>
      </c>
      <c r="C9" s="7" t="s">
        <v>64</v>
      </c>
      <c r="D9" s="7" t="s">
        <v>153</v>
      </c>
      <c r="E9" s="7" t="str">
        <f t="shared" si="0"/>
        <v>H</v>
      </c>
      <c r="F9" s="7" t="str">
        <f t="shared" si="1"/>
        <v>SECE</v>
      </c>
      <c r="G9" s="8">
        <f>IFERROR(VLOOKUP(C9,'2007'!B:C,2,FALSE),"")</f>
        <v>3.5</v>
      </c>
      <c r="H9" s="9">
        <f t="shared" si="2"/>
        <v>3.29</v>
      </c>
      <c r="J9" s="2">
        <v>2014</v>
      </c>
      <c r="K9" s="9">
        <f t="shared" si="3"/>
        <v>65.951999999999998</v>
      </c>
      <c r="L9" s="9">
        <f t="shared" si="4"/>
        <v>50.451999999999991</v>
      </c>
      <c r="M9" s="9">
        <f t="shared" si="5"/>
        <v>34.792000000000002</v>
      </c>
      <c r="N9" s="9">
        <f t="shared" si="6"/>
        <v>-19.291999999999994</v>
      </c>
      <c r="O9" s="9">
        <f t="shared" si="7"/>
        <v>85.244</v>
      </c>
      <c r="P9" s="9">
        <f t="shared" si="8"/>
        <v>20.866</v>
      </c>
      <c r="Q9" s="9">
        <f t="shared" si="9"/>
        <v>45.085999999999999</v>
      </c>
    </row>
    <row r="10" spans="1:17" x14ac:dyDescent="0.3">
      <c r="A10" s="3">
        <v>2007</v>
      </c>
      <c r="B10" s="7">
        <v>9</v>
      </c>
      <c r="C10" s="7" t="s">
        <v>14</v>
      </c>
      <c r="D10" s="7" t="s">
        <v>135</v>
      </c>
      <c r="E10" s="7" t="str">
        <f t="shared" si="0"/>
        <v>A</v>
      </c>
      <c r="F10" s="7" t="str">
        <f t="shared" si="1"/>
        <v>SECE</v>
      </c>
      <c r="G10" s="8">
        <f>IFERROR(VLOOKUP(C10,'2007'!B:C,2,FALSE),"")</f>
        <v>16.600000000000001</v>
      </c>
      <c r="H10" s="9">
        <f t="shared" si="2"/>
        <v>17.596000000000004</v>
      </c>
      <c r="J10" s="10"/>
      <c r="K10" s="11"/>
      <c r="L10" s="11"/>
      <c r="M10" s="11"/>
      <c r="N10" s="11"/>
      <c r="O10" s="11"/>
      <c r="P10" s="11"/>
      <c r="Q10" s="11"/>
    </row>
    <row r="11" spans="1:17" x14ac:dyDescent="0.3">
      <c r="A11" s="3">
        <v>2007</v>
      </c>
      <c r="B11" s="7">
        <v>10</v>
      </c>
      <c r="C11" s="7" t="s">
        <v>37</v>
      </c>
      <c r="D11" s="7" t="s">
        <v>136</v>
      </c>
      <c r="E11" s="7" t="str">
        <f t="shared" si="0"/>
        <v>A</v>
      </c>
      <c r="F11" s="7" t="str">
        <f t="shared" si="1"/>
        <v>SECW</v>
      </c>
      <c r="G11" s="8">
        <f>IFERROR(VLOOKUP(C11,'2007'!B:C,2,FALSE),"")</f>
        <v>5</v>
      </c>
      <c r="H11" s="9">
        <f t="shared" si="2"/>
        <v>5.3000000000000007</v>
      </c>
      <c r="J11" s="2" t="s">
        <v>249</v>
      </c>
      <c r="K11" s="9">
        <f>MIN(K2:K9)</f>
        <v>22.966000000000001</v>
      </c>
      <c r="L11" s="9">
        <f t="shared" ref="L11:Q11" si="10">MIN(L2:L9)</f>
        <v>13.670000000000002</v>
      </c>
      <c r="M11" s="9">
        <f t="shared" si="10"/>
        <v>12.914</v>
      </c>
      <c r="N11" s="9">
        <f t="shared" si="10"/>
        <v>-41.233999999999995</v>
      </c>
      <c r="O11" s="9">
        <f t="shared" si="10"/>
        <v>53.504000000000005</v>
      </c>
      <c r="P11" s="9">
        <f t="shared" si="10"/>
        <v>-15.420000000000003</v>
      </c>
      <c r="Q11" s="9">
        <f t="shared" si="10"/>
        <v>38.386000000000003</v>
      </c>
    </row>
    <row r="12" spans="1:17" x14ac:dyDescent="0.3">
      <c r="A12" s="3">
        <v>2007</v>
      </c>
      <c r="B12" s="7">
        <v>11</v>
      </c>
      <c r="C12" s="7" t="s">
        <v>5</v>
      </c>
      <c r="D12" s="7" t="s">
        <v>153</v>
      </c>
      <c r="E12" s="7" t="str">
        <f t="shared" si="0"/>
        <v>H</v>
      </c>
      <c r="F12" s="7" t="str">
        <f t="shared" si="1"/>
        <v>SECE</v>
      </c>
      <c r="G12" s="8">
        <f>IFERROR(VLOOKUP(C12,'2007'!B:C,2,FALSE),"")</f>
        <v>21.8</v>
      </c>
      <c r="H12" s="9">
        <f t="shared" si="2"/>
        <v>20.492000000000001</v>
      </c>
      <c r="J12" s="2" t="s">
        <v>250</v>
      </c>
      <c r="K12" s="9">
        <f>MAX(K2:K9)</f>
        <v>65.951999999999998</v>
      </c>
      <c r="L12" s="9">
        <f t="shared" ref="L12:Q12" si="11">MAX(L2:L9)</f>
        <v>66.606000000000009</v>
      </c>
      <c r="M12" s="9">
        <f t="shared" si="11"/>
        <v>65.471999999999994</v>
      </c>
      <c r="N12" s="9">
        <f t="shared" si="11"/>
        <v>2.9939999999999998</v>
      </c>
      <c r="O12" s="9">
        <f t="shared" si="11"/>
        <v>98.87</v>
      </c>
      <c r="P12" s="9">
        <f t="shared" si="11"/>
        <v>20.866</v>
      </c>
      <c r="Q12" s="9">
        <f t="shared" si="11"/>
        <v>59.390000000000015</v>
      </c>
    </row>
    <row r="13" spans="1:17" x14ac:dyDescent="0.3">
      <c r="A13" s="3">
        <v>2007</v>
      </c>
      <c r="B13" s="7">
        <v>12</v>
      </c>
      <c r="C13" s="7" t="s">
        <v>23</v>
      </c>
      <c r="D13" s="7" t="s">
        <v>153</v>
      </c>
      <c r="E13" s="7" t="str">
        <f t="shared" si="0"/>
        <v>H</v>
      </c>
      <c r="F13" s="7" t="str">
        <f t="shared" si="1"/>
        <v>OOC</v>
      </c>
      <c r="G13" s="8">
        <f>IFERROR(VLOOKUP(C13,'2007'!B:C,2,FALSE),"")</f>
        <v>8.5</v>
      </c>
      <c r="H13" s="9">
        <f t="shared" si="2"/>
        <v>7.9899999999999993</v>
      </c>
      <c r="J13" s="2" t="s">
        <v>251</v>
      </c>
      <c r="K13" s="9">
        <f>AVERAGE(K2:K9)</f>
        <v>49.343999999999994</v>
      </c>
      <c r="L13" s="9">
        <f t="shared" ref="L13:Q13" si="12">AVERAGE(L2:L9)</f>
        <v>45.096249999999998</v>
      </c>
      <c r="M13" s="9">
        <f t="shared" si="12"/>
        <v>32.634249999999994</v>
      </c>
      <c r="N13" s="9">
        <f t="shared" si="12"/>
        <v>-28.386499999999998</v>
      </c>
      <c r="O13" s="9">
        <f t="shared" si="12"/>
        <v>77.730500000000006</v>
      </c>
      <c r="P13" s="9">
        <f t="shared" si="12"/>
        <v>-0.84450000000000269</v>
      </c>
      <c r="Q13" s="9">
        <f t="shared" si="12"/>
        <v>50.188499999999998</v>
      </c>
    </row>
    <row r="14" spans="1:17" ht="15" customHeight="1" x14ac:dyDescent="0.3">
      <c r="A14" s="4">
        <v>2008</v>
      </c>
      <c r="B14" s="12">
        <v>1</v>
      </c>
      <c r="C14" s="13" t="s">
        <v>69</v>
      </c>
      <c r="D14" s="12" t="s">
        <v>153</v>
      </c>
      <c r="E14" s="12" t="str">
        <f>IF(OR(D14="Nashville, TN",D14="Baton Rouge, LA",D14="Starkville, MS",D14="Fayetteville, AR",D14="Knoxville, TN",D14="Tuscaloosa, AL",D14="Auburn, AL",D14="Oxford, MS",D14="Lexington, KY",D14="College Station, TX",D14="Athens, GA",D14="Columbia, MO",D14="Gainesville, FL",D14="Little Rock, AR"),"A",IF(D14="Columbia, SC","H","N"))</f>
        <v>H</v>
      </c>
      <c r="F14" s="12" t="str">
        <f>IF(OR(C14="Alabama",C14="Arkansas",C14="Auburn",C14="LSU",C14="Mississippi State",C14="Ole Miss",C14="Texas A&amp;M"),"SECW",IF(OR(C14="Florida",C14="Georgia",C14="Kentucky",C14="Missouri",C14="South Carolina",C14="Tennessee",C14="Vanderbilt"),"SECE","OOC"))</f>
        <v>OOC</v>
      </c>
      <c r="G14" s="14">
        <f>IFERROR(VLOOKUP(C14,'2008'!B:C,2,FALSE),"")</f>
        <v>1.4</v>
      </c>
      <c r="H14" s="15">
        <f>IF(G14&gt;=0,IF(E14="H",0.94,IF(E14="A",1.06,1)),IF(E14="H",1.06,IF(E14="A",0.94,1)))*G14</f>
        <v>1.3159999999999998</v>
      </c>
      <c r="J14" s="2" t="s">
        <v>252</v>
      </c>
      <c r="K14" s="9">
        <f>_xlfn.STDEV.S(K2:K9)</f>
        <v>14.94208996664887</v>
      </c>
      <c r="L14" s="9">
        <f t="shared" ref="L14:Q14" si="13">_xlfn.STDEV.S(L2:L9)</f>
        <v>15.974135574645116</v>
      </c>
      <c r="M14" s="9">
        <f t="shared" si="13"/>
        <v>16.426567276823253</v>
      </c>
      <c r="N14" s="9">
        <f t="shared" si="13"/>
        <v>14.881303274339146</v>
      </c>
      <c r="O14" s="9">
        <f t="shared" si="13"/>
        <v>14.08817975670177</v>
      </c>
      <c r="P14" s="9">
        <f t="shared" si="13"/>
        <v>14.279477971650685</v>
      </c>
      <c r="Q14" s="9">
        <f t="shared" si="13"/>
        <v>8.1133284168706208</v>
      </c>
    </row>
    <row r="15" spans="1:17" x14ac:dyDescent="0.3">
      <c r="A15" s="4">
        <v>2008</v>
      </c>
      <c r="B15" s="12">
        <v>2</v>
      </c>
      <c r="C15" s="12" t="s">
        <v>64</v>
      </c>
      <c r="D15" s="12" t="s">
        <v>155</v>
      </c>
      <c r="E15" s="12" t="str">
        <f t="shared" si="0"/>
        <v>A</v>
      </c>
      <c r="F15" s="12" t="str">
        <f t="shared" si="1"/>
        <v>SECE</v>
      </c>
      <c r="G15" s="14">
        <f>IFERROR(VLOOKUP(C15,'2008'!B:C,2,FALSE),"")</f>
        <v>3.2</v>
      </c>
      <c r="H15" s="15">
        <f t="shared" si="2"/>
        <v>3.3920000000000003</v>
      </c>
    </row>
    <row r="16" spans="1:17" x14ac:dyDescent="0.3">
      <c r="A16" s="4">
        <v>2008</v>
      </c>
      <c r="B16" s="12">
        <v>3</v>
      </c>
      <c r="C16" s="12" t="s">
        <v>12</v>
      </c>
      <c r="D16" s="12" t="s">
        <v>153</v>
      </c>
      <c r="E16" s="12" t="str">
        <f t="shared" si="0"/>
        <v>H</v>
      </c>
      <c r="F16" s="12" t="str">
        <f t="shared" si="1"/>
        <v>SECE</v>
      </c>
      <c r="G16" s="14">
        <f>IFERROR(VLOOKUP(C16,'2008'!B:C,2,FALSE),"")</f>
        <v>10.9</v>
      </c>
      <c r="H16" s="15">
        <f t="shared" si="2"/>
        <v>10.246</v>
      </c>
    </row>
    <row r="17" spans="1:8" x14ac:dyDescent="0.3">
      <c r="A17" s="4">
        <v>2008</v>
      </c>
      <c r="B17" s="12">
        <v>4</v>
      </c>
      <c r="C17" s="12" t="s">
        <v>220</v>
      </c>
      <c r="D17" s="12" t="s">
        <v>153</v>
      </c>
      <c r="E17" s="12" t="str">
        <f t="shared" si="0"/>
        <v>H</v>
      </c>
      <c r="F17" s="12" t="str">
        <f t="shared" si="1"/>
        <v>OOC</v>
      </c>
      <c r="G17" s="14">
        <v>-30</v>
      </c>
      <c r="H17" s="15">
        <f t="shared" si="2"/>
        <v>-31.8</v>
      </c>
    </row>
    <row r="18" spans="1:8" x14ac:dyDescent="0.3">
      <c r="A18" s="4">
        <v>2008</v>
      </c>
      <c r="B18" s="12">
        <v>5</v>
      </c>
      <c r="C18" s="12" t="s">
        <v>121</v>
      </c>
      <c r="D18" s="12" t="s">
        <v>153</v>
      </c>
      <c r="E18" s="12" t="str">
        <f t="shared" si="0"/>
        <v>H</v>
      </c>
      <c r="F18" s="12" t="str">
        <f t="shared" si="1"/>
        <v>OOC</v>
      </c>
      <c r="G18" s="14">
        <f>IFERROR(VLOOKUP(C18,'2008'!B:C,2,FALSE),"")</f>
        <v>-12.6</v>
      </c>
      <c r="H18" s="15">
        <f t="shared" si="2"/>
        <v>-13.356</v>
      </c>
    </row>
    <row r="19" spans="1:8" x14ac:dyDescent="0.3">
      <c r="A19" s="4">
        <v>2008</v>
      </c>
      <c r="B19" s="12">
        <v>6</v>
      </c>
      <c r="C19" s="12" t="s">
        <v>78</v>
      </c>
      <c r="D19" s="12" t="s">
        <v>137</v>
      </c>
      <c r="E19" s="12" t="str">
        <f t="shared" si="0"/>
        <v>A</v>
      </c>
      <c r="F19" s="12" t="str">
        <f t="shared" si="1"/>
        <v>SECW</v>
      </c>
      <c r="G19" s="14">
        <f>IFERROR(VLOOKUP(C19,'2008'!B:C,2,FALSE),"")</f>
        <v>13.2</v>
      </c>
      <c r="H19" s="15">
        <f t="shared" si="2"/>
        <v>13.991999999999999</v>
      </c>
    </row>
    <row r="20" spans="1:8" x14ac:dyDescent="0.3">
      <c r="A20" s="4">
        <v>2008</v>
      </c>
      <c r="B20" s="12">
        <v>7</v>
      </c>
      <c r="C20" s="12" t="s">
        <v>26</v>
      </c>
      <c r="D20" s="12" t="s">
        <v>146</v>
      </c>
      <c r="E20" s="12" t="str">
        <f t="shared" si="0"/>
        <v>A</v>
      </c>
      <c r="F20" s="12" t="str">
        <f t="shared" si="1"/>
        <v>SECE</v>
      </c>
      <c r="G20" s="14">
        <f>IFERROR(VLOOKUP(C20,'2008'!B:C,2,FALSE),"")</f>
        <v>-1.1000000000000001</v>
      </c>
      <c r="H20" s="15">
        <f t="shared" si="2"/>
        <v>-1.034</v>
      </c>
    </row>
    <row r="21" spans="1:8" x14ac:dyDescent="0.3">
      <c r="A21" s="4">
        <v>2008</v>
      </c>
      <c r="B21" s="12">
        <v>8</v>
      </c>
      <c r="C21" s="12" t="s">
        <v>4</v>
      </c>
      <c r="D21" s="12" t="s">
        <v>153</v>
      </c>
      <c r="E21" s="12" t="str">
        <f t="shared" si="0"/>
        <v>H</v>
      </c>
      <c r="F21" s="12" t="str">
        <f t="shared" si="1"/>
        <v>SECW</v>
      </c>
      <c r="G21" s="14">
        <f>IFERROR(VLOOKUP(C21,'2008'!B:C,2,FALSE),"")</f>
        <v>9.9</v>
      </c>
      <c r="H21" s="15">
        <f t="shared" si="2"/>
        <v>9.3059999999999992</v>
      </c>
    </row>
    <row r="22" spans="1:8" x14ac:dyDescent="0.3">
      <c r="A22" s="4">
        <v>2008</v>
      </c>
      <c r="B22" s="12">
        <v>9</v>
      </c>
      <c r="C22" s="12" t="s">
        <v>14</v>
      </c>
      <c r="D22" s="12" t="s">
        <v>153</v>
      </c>
      <c r="E22" s="12" t="str">
        <f t="shared" si="0"/>
        <v>H</v>
      </c>
      <c r="F22" s="12" t="str">
        <f t="shared" si="1"/>
        <v>SECE</v>
      </c>
      <c r="G22" s="14">
        <f>IFERROR(VLOOKUP(C22,'2008'!B:C,2,FALSE),"")</f>
        <v>5.8</v>
      </c>
      <c r="H22" s="15">
        <f t="shared" si="2"/>
        <v>5.452</v>
      </c>
    </row>
    <row r="23" spans="1:8" x14ac:dyDescent="0.3">
      <c r="A23" s="4">
        <v>2008</v>
      </c>
      <c r="B23" s="12">
        <v>10</v>
      </c>
      <c r="C23" s="12" t="s">
        <v>37</v>
      </c>
      <c r="D23" s="12" t="s">
        <v>153</v>
      </c>
      <c r="E23" s="12" t="str">
        <f t="shared" si="0"/>
        <v>H</v>
      </c>
      <c r="F23" s="12" t="str">
        <f t="shared" si="1"/>
        <v>SECW</v>
      </c>
      <c r="G23" s="14">
        <f>IFERROR(VLOOKUP(C23,'2008'!B:C,2,FALSE),"")</f>
        <v>4.8</v>
      </c>
      <c r="H23" s="15">
        <f t="shared" si="2"/>
        <v>4.5119999999999996</v>
      </c>
    </row>
    <row r="24" spans="1:8" x14ac:dyDescent="0.3">
      <c r="A24" s="4">
        <v>2008</v>
      </c>
      <c r="B24" s="12">
        <v>11</v>
      </c>
      <c r="C24" s="12" t="s">
        <v>5</v>
      </c>
      <c r="D24" s="12" t="s">
        <v>151</v>
      </c>
      <c r="E24" s="12" t="str">
        <f t="shared" si="0"/>
        <v>A</v>
      </c>
      <c r="F24" s="12" t="str">
        <f t="shared" si="1"/>
        <v>SECE</v>
      </c>
      <c r="G24" s="14">
        <f>IFERROR(VLOOKUP(C24,'2008'!B:C,2,FALSE),"")</f>
        <v>30.6</v>
      </c>
      <c r="H24" s="15">
        <f t="shared" si="2"/>
        <v>32.436</v>
      </c>
    </row>
    <row r="25" spans="1:8" x14ac:dyDescent="0.3">
      <c r="A25" s="4">
        <v>2008</v>
      </c>
      <c r="B25" s="12">
        <v>12</v>
      </c>
      <c r="C25" s="12" t="s">
        <v>23</v>
      </c>
      <c r="D25" s="12" t="s">
        <v>175</v>
      </c>
      <c r="E25" s="12" t="s">
        <v>157</v>
      </c>
      <c r="F25" s="12" t="str">
        <f t="shared" si="1"/>
        <v>OOC</v>
      </c>
      <c r="G25" s="14">
        <f>IFERROR(VLOOKUP(C25,'2008'!B:C,2,FALSE),"")</f>
        <v>5.3</v>
      </c>
      <c r="H25" s="15">
        <f t="shared" si="2"/>
        <v>5.6180000000000003</v>
      </c>
    </row>
    <row r="26" spans="1:8" ht="15" customHeight="1" x14ac:dyDescent="0.3">
      <c r="A26" s="3">
        <v>2009</v>
      </c>
      <c r="B26" s="7">
        <v>1</v>
      </c>
      <c r="C26" s="16" t="s">
        <v>69</v>
      </c>
      <c r="D26" s="7" t="s">
        <v>222</v>
      </c>
      <c r="E26" s="7" t="s">
        <v>157</v>
      </c>
      <c r="F26" s="7" t="str">
        <f>IF(OR(C26="Alabama",C26="Arkansas",C26="Auburn",C26="LSU",C26="Mississippi State",C26="Ole Miss",C26="Texas A&amp;M"),"SECW",IF(OR(C26="Florida",C26="Georgia",C26="Kentucky",C26="Missouri",C26="South Carolina",C26="Tennessee",C26="Vanderbilt"),"SECE","OOC"))</f>
        <v>OOC</v>
      </c>
      <c r="G26" s="8">
        <f>IFERROR(VLOOKUP(C26,'2009'!B:C,2,FALSE),"")</f>
        <v>-5.3</v>
      </c>
      <c r="H26" s="9">
        <f>IF(G26&gt;=0,IF(E26="H",0.94,IF(E26="A",1.06,1)),IF(E26="H",1.06,IF(E26="A",0.94,1)))*G26</f>
        <v>-4.9819999999999993</v>
      </c>
    </row>
    <row r="27" spans="1:8" x14ac:dyDescent="0.3">
      <c r="A27" s="3">
        <v>2009</v>
      </c>
      <c r="B27" s="7">
        <v>2</v>
      </c>
      <c r="C27" s="7" t="s">
        <v>12</v>
      </c>
      <c r="D27" s="7" t="s">
        <v>154</v>
      </c>
      <c r="E27" s="7" t="str">
        <f t="shared" si="0"/>
        <v>A</v>
      </c>
      <c r="F27" s="7" t="str">
        <f t="shared" si="1"/>
        <v>SECE</v>
      </c>
      <c r="G27" s="8">
        <f>IFERROR(VLOOKUP(C27,'2009'!B:C,2,FALSE),"")</f>
        <v>7.7</v>
      </c>
      <c r="H27" s="9">
        <f t="shared" si="2"/>
        <v>8.1620000000000008</v>
      </c>
    </row>
    <row r="28" spans="1:8" x14ac:dyDescent="0.3">
      <c r="A28" s="3">
        <v>2009</v>
      </c>
      <c r="B28" s="7">
        <v>3</v>
      </c>
      <c r="C28" s="7" t="s">
        <v>76</v>
      </c>
      <c r="D28" s="7" t="s">
        <v>153</v>
      </c>
      <c r="E28" s="7" t="str">
        <f t="shared" si="0"/>
        <v>H</v>
      </c>
      <c r="F28" s="7" t="str">
        <f t="shared" si="1"/>
        <v>OOC</v>
      </c>
      <c r="G28" s="8">
        <f>IFERROR(VLOOKUP(C28,'2009'!B:C,2,FALSE),"")</f>
        <v>-10.1</v>
      </c>
      <c r="H28" s="9">
        <f t="shared" si="2"/>
        <v>-10.706</v>
      </c>
    </row>
    <row r="29" spans="1:8" x14ac:dyDescent="0.3">
      <c r="A29" s="3">
        <v>2009</v>
      </c>
      <c r="B29" s="7">
        <v>4</v>
      </c>
      <c r="C29" s="7" t="s">
        <v>78</v>
      </c>
      <c r="D29" s="7" t="s">
        <v>153</v>
      </c>
      <c r="E29" s="7" t="str">
        <f t="shared" si="0"/>
        <v>H</v>
      </c>
      <c r="F29" s="7" t="str">
        <f t="shared" si="1"/>
        <v>SECW</v>
      </c>
      <c r="G29" s="8">
        <f>IFERROR(VLOOKUP(C29,'2009'!B:C,2,FALSE),"")</f>
        <v>6.1</v>
      </c>
      <c r="H29" s="9">
        <f t="shared" si="2"/>
        <v>5.7339999999999991</v>
      </c>
    </row>
    <row r="30" spans="1:8" x14ac:dyDescent="0.3">
      <c r="A30" s="3">
        <v>2009</v>
      </c>
      <c r="B30" s="7">
        <v>5</v>
      </c>
      <c r="C30" s="7" t="s">
        <v>225</v>
      </c>
      <c r="D30" s="7" t="s">
        <v>153</v>
      </c>
      <c r="E30" s="7" t="str">
        <f t="shared" si="0"/>
        <v>H</v>
      </c>
      <c r="F30" s="7" t="str">
        <f t="shared" si="1"/>
        <v>OOC</v>
      </c>
      <c r="G30" s="8">
        <v>-30</v>
      </c>
      <c r="H30" s="9">
        <f t="shared" si="2"/>
        <v>-31.8</v>
      </c>
    </row>
    <row r="31" spans="1:8" x14ac:dyDescent="0.3">
      <c r="A31" s="3">
        <v>2009</v>
      </c>
      <c r="B31" s="7">
        <v>6</v>
      </c>
      <c r="C31" s="7" t="s">
        <v>26</v>
      </c>
      <c r="D31" s="7" t="s">
        <v>153</v>
      </c>
      <c r="E31" s="7" t="str">
        <f t="shared" si="0"/>
        <v>H</v>
      </c>
      <c r="F31" s="7" t="str">
        <f t="shared" si="1"/>
        <v>SECE</v>
      </c>
      <c r="G31" s="8">
        <f>IFERROR(VLOOKUP(C31,'2009'!B:C,2,FALSE),"")</f>
        <v>3.3</v>
      </c>
      <c r="H31" s="9">
        <f t="shared" si="2"/>
        <v>3.1019999999999999</v>
      </c>
    </row>
    <row r="32" spans="1:8" x14ac:dyDescent="0.3">
      <c r="A32" s="3">
        <v>2009</v>
      </c>
      <c r="B32" s="7">
        <v>7</v>
      </c>
      <c r="C32" s="7" t="s">
        <v>43</v>
      </c>
      <c r="D32" s="7" t="s">
        <v>132</v>
      </c>
      <c r="E32" s="7" t="str">
        <f t="shared" si="0"/>
        <v>A</v>
      </c>
      <c r="F32" s="7" t="str">
        <f t="shared" si="1"/>
        <v>SECW</v>
      </c>
      <c r="G32" s="8">
        <f>IFERROR(VLOOKUP(C32,'2009'!B:C,2,FALSE),"")</f>
        <v>24</v>
      </c>
      <c r="H32" s="9">
        <f t="shared" si="2"/>
        <v>25.44</v>
      </c>
    </row>
    <row r="33" spans="1:8" x14ac:dyDescent="0.3">
      <c r="A33" s="3">
        <v>2009</v>
      </c>
      <c r="B33" s="7">
        <v>8</v>
      </c>
      <c r="C33" s="7" t="s">
        <v>64</v>
      </c>
      <c r="D33" s="7" t="s">
        <v>153</v>
      </c>
      <c r="E33" s="7" t="str">
        <f t="shared" si="0"/>
        <v>H</v>
      </c>
      <c r="F33" s="7" t="str">
        <f t="shared" si="1"/>
        <v>SECE</v>
      </c>
      <c r="G33" s="8">
        <f>IFERROR(VLOOKUP(C33,'2009'!B:C,2,FALSE),"")</f>
        <v>-9.4</v>
      </c>
      <c r="H33" s="9">
        <f t="shared" si="2"/>
        <v>-9.9640000000000004</v>
      </c>
    </row>
    <row r="34" spans="1:8" x14ac:dyDescent="0.3">
      <c r="A34" s="3">
        <v>2009</v>
      </c>
      <c r="B34" s="7">
        <v>9</v>
      </c>
      <c r="C34" s="7" t="s">
        <v>14</v>
      </c>
      <c r="D34" s="7" t="s">
        <v>135</v>
      </c>
      <c r="E34" s="7" t="str">
        <f t="shared" si="0"/>
        <v>A</v>
      </c>
      <c r="F34" s="7" t="str">
        <f t="shared" si="1"/>
        <v>SECE</v>
      </c>
      <c r="G34" s="8">
        <f>IFERROR(VLOOKUP(C34,'2009'!B:C,2,FALSE),"")</f>
        <v>15.2</v>
      </c>
      <c r="H34" s="9">
        <f t="shared" si="2"/>
        <v>16.111999999999998</v>
      </c>
    </row>
    <row r="35" spans="1:8" x14ac:dyDescent="0.3">
      <c r="A35" s="3">
        <v>2009</v>
      </c>
      <c r="B35" s="7">
        <v>10</v>
      </c>
      <c r="C35" s="7" t="s">
        <v>37</v>
      </c>
      <c r="D35" s="7" t="s">
        <v>136</v>
      </c>
      <c r="E35" s="7" t="str">
        <f t="shared" si="0"/>
        <v>A</v>
      </c>
      <c r="F35" s="7" t="str">
        <f t="shared" si="1"/>
        <v>SECW</v>
      </c>
      <c r="G35" s="8">
        <f>IFERROR(VLOOKUP(C35,'2009'!B:C,2,FALSE),"")</f>
        <v>12.7</v>
      </c>
      <c r="H35" s="9">
        <f t="shared" si="2"/>
        <v>13.462</v>
      </c>
    </row>
    <row r="36" spans="1:8" x14ac:dyDescent="0.3">
      <c r="A36" s="3">
        <v>2009</v>
      </c>
      <c r="B36" s="7">
        <v>11</v>
      </c>
      <c r="C36" s="7" t="s">
        <v>5</v>
      </c>
      <c r="D36" s="7" t="s">
        <v>153</v>
      </c>
      <c r="E36" s="7" t="str">
        <f t="shared" si="0"/>
        <v>H</v>
      </c>
      <c r="F36" s="7" t="str">
        <f t="shared" si="1"/>
        <v>SECE</v>
      </c>
      <c r="G36" s="8">
        <f>IFERROR(VLOOKUP(C36,'2009'!B:C,2,FALSE),"")</f>
        <v>25</v>
      </c>
      <c r="H36" s="9">
        <f t="shared" si="2"/>
        <v>23.5</v>
      </c>
    </row>
    <row r="37" spans="1:8" x14ac:dyDescent="0.3">
      <c r="A37" s="3">
        <v>2009</v>
      </c>
      <c r="B37" s="7">
        <v>12</v>
      </c>
      <c r="C37" s="7" t="s">
        <v>23</v>
      </c>
      <c r="D37" s="7" t="s">
        <v>153</v>
      </c>
      <c r="E37" s="7" t="str">
        <f t="shared" si="0"/>
        <v>H</v>
      </c>
      <c r="F37" s="7" t="str">
        <f t="shared" si="1"/>
        <v>OOC</v>
      </c>
      <c r="G37" s="8">
        <f>IFERROR(VLOOKUP(C37,'2009'!B:C,2,FALSE),"")</f>
        <v>12.5</v>
      </c>
      <c r="H37" s="9">
        <f t="shared" si="2"/>
        <v>11.75</v>
      </c>
    </row>
    <row r="38" spans="1:8" ht="15" customHeight="1" x14ac:dyDescent="0.3">
      <c r="A38" s="4">
        <v>2010</v>
      </c>
      <c r="B38" s="12">
        <v>1</v>
      </c>
      <c r="C38" s="13" t="s">
        <v>67</v>
      </c>
      <c r="D38" s="12" t="s">
        <v>153</v>
      </c>
      <c r="E38" s="12" t="str">
        <f>IF(OR(D38="Nashville, TN",D38="Baton Rouge, LA",D38="Starkville, MS",D38="Fayetteville, AR",D38="Knoxville, TN",D38="Tuscaloosa, AL",D38="Auburn, AL",D38="Oxford, MS",D38="Lexington, KY",D38="College Station, TX",D38="Athens, GA",D38="Columbia, MO",D38="Gainesville, FL",D38="Little Rock, AR"),"A",IF(D38="Columbia, SC","H","N"))</f>
        <v>H</v>
      </c>
      <c r="F38" s="12" t="str">
        <f>IF(OR(C38="Alabama",C38="Arkansas",C38="Auburn",C38="LSU",C38="Mississippi State",C38="Ole Miss",C38="Texas A&amp;M"),"SECW",IF(OR(C38="Florida",C38="Georgia",C38="Kentucky",C38="Missouri",C38="South Carolina",C38="Tennessee",C38="Vanderbilt"),"SECE","OOC"))</f>
        <v>OOC</v>
      </c>
      <c r="G38" s="14">
        <f>IFERROR(VLOOKUP(C38,'2010'!B:C,2,FALSE),"")</f>
        <v>0.4</v>
      </c>
      <c r="H38" s="15">
        <f>IF(G38&gt;=0,IF(E38="H",0.94,IF(E38="A",1.06,1)),IF(E38="H",1.06,IF(E38="A",0.94,1)))*G38</f>
        <v>0.376</v>
      </c>
    </row>
    <row r="39" spans="1:8" x14ac:dyDescent="0.3">
      <c r="A39" s="4">
        <v>2010</v>
      </c>
      <c r="B39" s="12">
        <v>2</v>
      </c>
      <c r="C39" s="12" t="s">
        <v>12</v>
      </c>
      <c r="D39" s="12" t="s">
        <v>153</v>
      </c>
      <c r="E39" s="12" t="str">
        <f t="shared" si="0"/>
        <v>H</v>
      </c>
      <c r="F39" s="12" t="str">
        <f t="shared" si="1"/>
        <v>SECE</v>
      </c>
      <c r="G39" s="14">
        <f>IFERROR(VLOOKUP(C39,'2010'!B:C,2,FALSE),"")</f>
        <v>9.1999999999999993</v>
      </c>
      <c r="H39" s="15">
        <f t="shared" si="2"/>
        <v>8.6479999999999997</v>
      </c>
    </row>
    <row r="40" spans="1:8" x14ac:dyDescent="0.3">
      <c r="A40" s="4">
        <v>2010</v>
      </c>
      <c r="B40" s="12">
        <v>3</v>
      </c>
      <c r="C40" s="12" t="s">
        <v>174</v>
      </c>
      <c r="D40" s="12" t="s">
        <v>153</v>
      </c>
      <c r="E40" s="12" t="str">
        <f t="shared" si="0"/>
        <v>H</v>
      </c>
      <c r="F40" s="12" t="str">
        <f t="shared" si="1"/>
        <v>OOC</v>
      </c>
      <c r="G40" s="14">
        <v>-30</v>
      </c>
      <c r="H40" s="15">
        <f t="shared" si="2"/>
        <v>-31.8</v>
      </c>
    </row>
    <row r="41" spans="1:8" x14ac:dyDescent="0.3">
      <c r="A41" s="4">
        <v>2010</v>
      </c>
      <c r="B41" s="12">
        <v>4</v>
      </c>
      <c r="C41" s="12" t="s">
        <v>21</v>
      </c>
      <c r="D41" s="12" t="s">
        <v>148</v>
      </c>
      <c r="E41" s="12" t="str">
        <f t="shared" si="0"/>
        <v>A</v>
      </c>
      <c r="F41" s="12" t="str">
        <f t="shared" si="1"/>
        <v>SECW</v>
      </c>
      <c r="G41" s="14">
        <f>IFERROR(VLOOKUP(C41,'2010'!B:C,2,FALSE),"")</f>
        <v>23.9</v>
      </c>
      <c r="H41" s="15">
        <f t="shared" si="2"/>
        <v>25.334</v>
      </c>
    </row>
    <row r="42" spans="1:8" x14ac:dyDescent="0.3">
      <c r="A42" s="4">
        <v>2010</v>
      </c>
      <c r="B42" s="12">
        <v>5</v>
      </c>
      <c r="C42" s="12" t="s">
        <v>43</v>
      </c>
      <c r="D42" s="12" t="s">
        <v>153</v>
      </c>
      <c r="E42" s="12" t="str">
        <f t="shared" si="0"/>
        <v>H</v>
      </c>
      <c r="F42" s="12" t="str">
        <f t="shared" si="1"/>
        <v>SECW</v>
      </c>
      <c r="G42" s="14">
        <f>IFERROR(VLOOKUP(C42,'2010'!B:C,2,FALSE),"")</f>
        <v>22.9</v>
      </c>
      <c r="H42" s="15">
        <f t="shared" si="2"/>
        <v>21.525999999999996</v>
      </c>
    </row>
    <row r="43" spans="1:8" x14ac:dyDescent="0.3">
      <c r="A43" s="4">
        <v>2010</v>
      </c>
      <c r="B43" s="12">
        <v>6</v>
      </c>
      <c r="C43" s="12" t="s">
        <v>26</v>
      </c>
      <c r="D43" s="12" t="s">
        <v>146</v>
      </c>
      <c r="E43" s="12" t="str">
        <f t="shared" si="0"/>
        <v>A</v>
      </c>
      <c r="F43" s="12" t="str">
        <f t="shared" si="1"/>
        <v>SECE</v>
      </c>
      <c r="G43" s="14">
        <f>IFERROR(VLOOKUP(C43,'2010'!B:C,2,FALSE),"")</f>
        <v>0.9</v>
      </c>
      <c r="H43" s="15">
        <f t="shared" si="2"/>
        <v>0.95400000000000007</v>
      </c>
    </row>
    <row r="44" spans="1:8" x14ac:dyDescent="0.3">
      <c r="A44" s="4">
        <v>2010</v>
      </c>
      <c r="B44" s="12">
        <v>7</v>
      </c>
      <c r="C44" s="12" t="s">
        <v>64</v>
      </c>
      <c r="D44" s="12" t="s">
        <v>155</v>
      </c>
      <c r="E44" s="12" t="str">
        <f t="shared" si="0"/>
        <v>A</v>
      </c>
      <c r="F44" s="12" t="str">
        <f t="shared" si="1"/>
        <v>SECE</v>
      </c>
      <c r="G44" s="14">
        <f>IFERROR(VLOOKUP(C44,'2010'!B:C,2,FALSE),"")</f>
        <v>-8.9</v>
      </c>
      <c r="H44" s="15">
        <f t="shared" si="2"/>
        <v>-8.3659999999999997</v>
      </c>
    </row>
    <row r="45" spans="1:8" x14ac:dyDescent="0.3">
      <c r="A45" s="4">
        <v>2010</v>
      </c>
      <c r="B45" s="12">
        <v>8</v>
      </c>
      <c r="C45" s="12" t="s">
        <v>14</v>
      </c>
      <c r="D45" s="12" t="s">
        <v>153</v>
      </c>
      <c r="E45" s="12" t="str">
        <f t="shared" si="0"/>
        <v>H</v>
      </c>
      <c r="F45" s="12" t="str">
        <f t="shared" si="1"/>
        <v>SECE</v>
      </c>
      <c r="G45" s="14">
        <f>IFERROR(VLOOKUP(C45,'2010'!B:C,2,FALSE),"")</f>
        <v>1.5</v>
      </c>
      <c r="H45" s="15">
        <f t="shared" si="2"/>
        <v>1.41</v>
      </c>
    </row>
    <row r="46" spans="1:8" x14ac:dyDescent="0.3">
      <c r="A46" s="4">
        <v>2010</v>
      </c>
      <c r="B46" s="12">
        <v>9</v>
      </c>
      <c r="C46" s="12" t="s">
        <v>37</v>
      </c>
      <c r="D46" s="12" t="s">
        <v>153</v>
      </c>
      <c r="E46" s="12" t="str">
        <f t="shared" si="0"/>
        <v>H</v>
      </c>
      <c r="F46" s="12" t="str">
        <f t="shared" si="1"/>
        <v>SECW</v>
      </c>
      <c r="G46" s="14">
        <f>IFERROR(VLOOKUP(C46,'2010'!B:C,2,FALSE),"")</f>
        <v>19.8</v>
      </c>
      <c r="H46" s="15">
        <f t="shared" si="2"/>
        <v>18.611999999999998</v>
      </c>
    </row>
    <row r="47" spans="1:8" x14ac:dyDescent="0.3">
      <c r="A47" s="4">
        <v>2010</v>
      </c>
      <c r="B47" s="12">
        <v>10</v>
      </c>
      <c r="C47" s="12" t="s">
        <v>5</v>
      </c>
      <c r="D47" s="12" t="s">
        <v>151</v>
      </c>
      <c r="E47" s="12" t="str">
        <f t="shared" si="0"/>
        <v>A</v>
      </c>
      <c r="F47" s="12" t="str">
        <f t="shared" si="1"/>
        <v>SECE</v>
      </c>
      <c r="G47" s="14">
        <f>IFERROR(VLOOKUP(C47,'2010'!B:C,2,FALSE),"")</f>
        <v>10.4</v>
      </c>
      <c r="H47" s="15">
        <f t="shared" si="2"/>
        <v>11.024000000000001</v>
      </c>
    </row>
    <row r="48" spans="1:8" x14ac:dyDescent="0.3">
      <c r="A48" s="4">
        <v>2010</v>
      </c>
      <c r="B48" s="12">
        <v>11</v>
      </c>
      <c r="C48" s="12" t="s">
        <v>61</v>
      </c>
      <c r="D48" s="12" t="s">
        <v>153</v>
      </c>
      <c r="E48" s="12" t="str">
        <f t="shared" si="0"/>
        <v>H</v>
      </c>
      <c r="F48" s="12" t="str">
        <f t="shared" si="1"/>
        <v>OOC</v>
      </c>
      <c r="G48" s="14">
        <f>IFERROR(VLOOKUP(C48,'2010'!B:C,2,FALSE),"")</f>
        <v>-4</v>
      </c>
      <c r="H48" s="15">
        <f t="shared" si="2"/>
        <v>-4.24</v>
      </c>
    </row>
    <row r="49" spans="1:8" x14ac:dyDescent="0.3">
      <c r="A49" s="4">
        <v>2010</v>
      </c>
      <c r="B49" s="12">
        <v>12</v>
      </c>
      <c r="C49" s="12" t="s">
        <v>23</v>
      </c>
      <c r="D49" s="12" t="s">
        <v>175</v>
      </c>
      <c r="E49" s="12" t="s">
        <v>157</v>
      </c>
      <c r="F49" s="12" t="str">
        <f t="shared" si="1"/>
        <v>OOC</v>
      </c>
      <c r="G49" s="14">
        <f>IFERROR(VLOOKUP(C49,'2010'!B:C,2,FALSE),"")</f>
        <v>10.5</v>
      </c>
      <c r="H49" s="15">
        <f t="shared" si="2"/>
        <v>11.13</v>
      </c>
    </row>
    <row r="50" spans="1:8" ht="15" customHeight="1" x14ac:dyDescent="0.3">
      <c r="A50" s="3">
        <v>2011</v>
      </c>
      <c r="B50" s="7">
        <v>1</v>
      </c>
      <c r="C50" s="7" t="s">
        <v>57</v>
      </c>
      <c r="D50" s="7" t="s">
        <v>223</v>
      </c>
      <c r="E50" s="7" t="s">
        <v>157</v>
      </c>
      <c r="F50" s="7" t="str">
        <f>IF(OR(C50="Alabama",C50="Arkansas",C50="Auburn",C50="LSU",C50="Mississippi State",C50="Ole Miss",C50="Texas A&amp;M"),"SECW",IF(OR(C50="Florida",C50="Georgia",C50="Kentucky",C50="Missouri",C50="South Carolina",C50="Tennessee",C50="Vanderbilt"),"SECE","OOC"))</f>
        <v>OOC</v>
      </c>
      <c r="G50" s="8">
        <f>IFERROR(VLOOKUP(C50,'2011'!B:C,2,FALSE),"")</f>
        <v>-1</v>
      </c>
      <c r="H50" s="9">
        <f>IF(G50&gt;=0,IF(E50="H",0.94,IF(E50="A",1.06,1)),IF(E50="H",1.06,IF(E50="A",0.94,1)))*G50</f>
        <v>-0.94</v>
      </c>
    </row>
    <row r="51" spans="1:8" x14ac:dyDescent="0.3">
      <c r="A51" s="3">
        <v>2011</v>
      </c>
      <c r="B51" s="7">
        <v>2</v>
      </c>
      <c r="C51" s="7" t="s">
        <v>12</v>
      </c>
      <c r="D51" s="7" t="s">
        <v>154</v>
      </c>
      <c r="E51" s="7" t="str">
        <f t="shared" si="0"/>
        <v>A</v>
      </c>
      <c r="F51" s="7" t="str">
        <f t="shared" si="1"/>
        <v>SECE</v>
      </c>
      <c r="G51" s="8">
        <f>IFERROR(VLOOKUP(C51,'2011'!B:C,2,FALSE),"")</f>
        <v>15.2</v>
      </c>
      <c r="H51" s="9">
        <f t="shared" si="2"/>
        <v>16.111999999999998</v>
      </c>
    </row>
    <row r="52" spans="1:8" x14ac:dyDescent="0.3">
      <c r="A52" s="3">
        <v>2011</v>
      </c>
      <c r="B52" s="7">
        <v>3</v>
      </c>
      <c r="C52" s="7" t="s">
        <v>80</v>
      </c>
      <c r="D52" s="7" t="s">
        <v>153</v>
      </c>
      <c r="E52" s="7" t="str">
        <f t="shared" si="0"/>
        <v>H</v>
      </c>
      <c r="F52" s="7" t="str">
        <f t="shared" si="1"/>
        <v>OOC</v>
      </c>
      <c r="G52" s="8">
        <f>IFERROR(VLOOKUP(C52,'2011'!B:C,2,FALSE),"")</f>
        <v>-2.8</v>
      </c>
      <c r="H52" s="9">
        <f t="shared" si="2"/>
        <v>-2.968</v>
      </c>
    </row>
    <row r="53" spans="1:8" x14ac:dyDescent="0.3">
      <c r="A53" s="3">
        <v>2011</v>
      </c>
      <c r="B53" s="7">
        <v>4</v>
      </c>
      <c r="C53" s="7" t="s">
        <v>64</v>
      </c>
      <c r="D53" s="7" t="s">
        <v>153</v>
      </c>
      <c r="E53" s="7" t="str">
        <f t="shared" si="0"/>
        <v>H</v>
      </c>
      <c r="F53" s="7" t="str">
        <f t="shared" si="1"/>
        <v>SECE</v>
      </c>
      <c r="G53" s="8">
        <f>IFERROR(VLOOKUP(C53,'2011'!B:C,2,FALSE),"")</f>
        <v>11.3</v>
      </c>
      <c r="H53" s="9">
        <f t="shared" si="2"/>
        <v>10.622</v>
      </c>
    </row>
    <row r="54" spans="1:8" x14ac:dyDescent="0.3">
      <c r="A54" s="3">
        <v>2011</v>
      </c>
      <c r="B54" s="7">
        <v>5</v>
      </c>
      <c r="C54" s="7" t="s">
        <v>21</v>
      </c>
      <c r="D54" s="7" t="s">
        <v>153</v>
      </c>
      <c r="E54" s="7" t="str">
        <f t="shared" si="0"/>
        <v>H</v>
      </c>
      <c r="F54" s="7" t="str">
        <f t="shared" si="1"/>
        <v>SECW</v>
      </c>
      <c r="G54" s="8">
        <f>IFERROR(VLOOKUP(C54,'2011'!B:C,2,FALSE),"")</f>
        <v>4.5999999999999996</v>
      </c>
      <c r="H54" s="9">
        <f t="shared" si="2"/>
        <v>4.3239999999999998</v>
      </c>
    </row>
    <row r="55" spans="1:8" x14ac:dyDescent="0.3">
      <c r="A55" s="3">
        <v>2011</v>
      </c>
      <c r="B55" s="7">
        <v>6</v>
      </c>
      <c r="C55" s="7" t="s">
        <v>26</v>
      </c>
      <c r="D55" s="7" t="s">
        <v>153</v>
      </c>
      <c r="E55" s="7" t="str">
        <f t="shared" si="0"/>
        <v>H</v>
      </c>
      <c r="F55" s="7" t="str">
        <f t="shared" si="1"/>
        <v>SECE</v>
      </c>
      <c r="G55" s="8">
        <f>IFERROR(VLOOKUP(C55,'2011'!B:C,2,FALSE),"")</f>
        <v>-6.4</v>
      </c>
      <c r="H55" s="9">
        <f t="shared" si="2"/>
        <v>-6.7840000000000007</v>
      </c>
    </row>
    <row r="56" spans="1:8" x14ac:dyDescent="0.3">
      <c r="A56" s="3">
        <v>2011</v>
      </c>
      <c r="B56" s="7">
        <v>7</v>
      </c>
      <c r="C56" s="7" t="s">
        <v>52</v>
      </c>
      <c r="D56" s="7" t="s">
        <v>147</v>
      </c>
      <c r="E56" s="7" t="str">
        <f t="shared" si="0"/>
        <v>A</v>
      </c>
      <c r="F56" s="7" t="str">
        <f t="shared" si="1"/>
        <v>SECW</v>
      </c>
      <c r="G56" s="8">
        <f>IFERROR(VLOOKUP(C56,'2011'!B:C,2,FALSE),"")</f>
        <v>2.4</v>
      </c>
      <c r="H56" s="9">
        <f t="shared" si="2"/>
        <v>2.544</v>
      </c>
    </row>
    <row r="57" spans="1:8" x14ac:dyDescent="0.3">
      <c r="A57" s="3">
        <v>2011</v>
      </c>
      <c r="B57" s="7">
        <v>8</v>
      </c>
      <c r="C57" s="7" t="s">
        <v>14</v>
      </c>
      <c r="D57" s="7" t="s">
        <v>135</v>
      </c>
      <c r="E57" s="7" t="str">
        <f t="shared" si="0"/>
        <v>A</v>
      </c>
      <c r="F57" s="7" t="str">
        <f t="shared" si="1"/>
        <v>SECE</v>
      </c>
      <c r="G57" s="8">
        <f>IFERROR(VLOOKUP(C57,'2011'!B:C,2,FALSE),"")</f>
        <v>7.2</v>
      </c>
      <c r="H57" s="9">
        <f t="shared" si="2"/>
        <v>7.6320000000000006</v>
      </c>
    </row>
    <row r="58" spans="1:8" x14ac:dyDescent="0.3">
      <c r="A58" s="3">
        <v>2011</v>
      </c>
      <c r="B58" s="7">
        <v>9</v>
      </c>
      <c r="C58" s="7" t="s">
        <v>37</v>
      </c>
      <c r="D58" s="7" t="s">
        <v>136</v>
      </c>
      <c r="E58" s="7" t="str">
        <f t="shared" si="0"/>
        <v>A</v>
      </c>
      <c r="F58" s="7" t="str">
        <f t="shared" si="1"/>
        <v>SECW</v>
      </c>
      <c r="G58" s="8">
        <f>IFERROR(VLOOKUP(C58,'2011'!B:C,2,FALSE),"")</f>
        <v>12.3</v>
      </c>
      <c r="H58" s="9">
        <f t="shared" si="2"/>
        <v>13.038000000000002</v>
      </c>
    </row>
    <row r="59" spans="1:8" x14ac:dyDescent="0.3">
      <c r="A59" s="3">
        <v>2011</v>
      </c>
      <c r="B59" s="7">
        <v>10</v>
      </c>
      <c r="C59" s="7" t="s">
        <v>5</v>
      </c>
      <c r="D59" s="7" t="s">
        <v>153</v>
      </c>
      <c r="E59" s="7" t="str">
        <f t="shared" si="0"/>
        <v>H</v>
      </c>
      <c r="F59" s="7" t="str">
        <f t="shared" si="1"/>
        <v>SECE</v>
      </c>
      <c r="G59" s="8">
        <f>IFERROR(VLOOKUP(C59,'2011'!B:C,2,FALSE),"")</f>
        <v>6.4</v>
      </c>
      <c r="H59" s="9">
        <f t="shared" si="2"/>
        <v>6.016</v>
      </c>
    </row>
    <row r="60" spans="1:8" x14ac:dyDescent="0.3">
      <c r="A60" s="3">
        <v>2011</v>
      </c>
      <c r="B60" s="7">
        <v>11</v>
      </c>
      <c r="C60" s="7" t="s">
        <v>178</v>
      </c>
      <c r="D60" s="7" t="s">
        <v>153</v>
      </c>
      <c r="E60" s="7" t="str">
        <f t="shared" si="0"/>
        <v>H</v>
      </c>
      <c r="F60" s="7" t="str">
        <f t="shared" si="1"/>
        <v>OOC</v>
      </c>
      <c r="G60" s="8">
        <v>-30</v>
      </c>
      <c r="H60" s="9">
        <f t="shared" si="2"/>
        <v>-31.8</v>
      </c>
    </row>
    <row r="61" spans="1:8" x14ac:dyDescent="0.3">
      <c r="A61" s="3">
        <v>2011</v>
      </c>
      <c r="B61" s="7">
        <v>12</v>
      </c>
      <c r="C61" s="7" t="s">
        <v>23</v>
      </c>
      <c r="D61" s="7" t="s">
        <v>153</v>
      </c>
      <c r="E61" s="7" t="str">
        <f t="shared" si="0"/>
        <v>H</v>
      </c>
      <c r="F61" s="7" t="str">
        <f t="shared" si="1"/>
        <v>OOC</v>
      </c>
      <c r="G61" s="8">
        <f>IFERROR(VLOOKUP(C61,'2011'!B:C,2,FALSE),"")</f>
        <v>5.5</v>
      </c>
      <c r="H61" s="9">
        <f t="shared" si="2"/>
        <v>5.17</v>
      </c>
    </row>
    <row r="62" spans="1:8" ht="15" customHeight="1" x14ac:dyDescent="0.3">
      <c r="A62" s="4">
        <v>2012</v>
      </c>
      <c r="B62" s="12">
        <v>1</v>
      </c>
      <c r="C62" s="13" t="s">
        <v>64</v>
      </c>
      <c r="D62" s="12" t="s">
        <v>155</v>
      </c>
      <c r="E62" s="12" t="str">
        <f>IF(OR(D62="Nashville, TN",D62="Baton Rouge, LA",D62="Starkville, MS",D62="Fayetteville, AR",D62="Knoxville, TN",D62="Tuscaloosa, AL",D62="Auburn, AL",D62="Oxford, MS",D62="Lexington, KY",D62="College Station, TX",D62="Athens, GA",D62="Columbia, MO",D62="Gainesville, FL",D62="Little Rock, AR"),"A",IF(D62="Columbia, SC","H","N"))</f>
        <v>A</v>
      </c>
      <c r="F62" s="12" t="str">
        <f>IF(OR(C62="Alabama",C62="Arkansas",C62="Auburn",C62="LSU",C62="Mississippi State",C62="Ole Miss",C62="Texas A&amp;M"),"SECW",IF(OR(C62="Florida",C62="Georgia",C62="Kentucky",C62="Missouri",C62="South Carolina",C62="Tennessee",C62="Vanderbilt"),"SECE","OOC"))</f>
        <v>SECE</v>
      </c>
      <c r="G62" s="14">
        <f>IFERROR(VLOOKUP(C62,'2012'!B:C,2,FALSE),"")</f>
        <v>3.3</v>
      </c>
      <c r="H62" s="15">
        <f>IF(G62&gt;=0,IF(E62="H",0.94,IF(E62="A",1.06,1)),IF(E62="H",1.06,IF(E62="A",0.94,1)))*G62</f>
        <v>3.4979999999999998</v>
      </c>
    </row>
    <row r="63" spans="1:8" x14ac:dyDescent="0.3">
      <c r="A63" s="4">
        <v>2012</v>
      </c>
      <c r="B63" s="12">
        <v>2</v>
      </c>
      <c r="C63" s="12" t="s">
        <v>57</v>
      </c>
      <c r="D63" s="12" t="s">
        <v>153</v>
      </c>
      <c r="E63" s="12" t="str">
        <f t="shared" si="0"/>
        <v>H</v>
      </c>
      <c r="F63" s="12" t="str">
        <f t="shared" si="1"/>
        <v>OOC</v>
      </c>
      <c r="G63" s="14">
        <f>IFERROR(VLOOKUP(C63,'2012'!B:C,2,FALSE),"")</f>
        <v>-5.9</v>
      </c>
      <c r="H63" s="15">
        <f t="shared" si="2"/>
        <v>-6.2540000000000004</v>
      </c>
    </row>
    <row r="64" spans="1:8" x14ac:dyDescent="0.3">
      <c r="A64" s="4">
        <v>2012</v>
      </c>
      <c r="B64" s="12">
        <v>3</v>
      </c>
      <c r="C64" s="12" t="s">
        <v>121</v>
      </c>
      <c r="D64" s="12" t="s">
        <v>153</v>
      </c>
      <c r="E64" s="12" t="str">
        <f t="shared" si="0"/>
        <v>H</v>
      </c>
      <c r="F64" s="12" t="str">
        <f t="shared" si="1"/>
        <v>OOC</v>
      </c>
      <c r="G64" s="14">
        <f>IFERROR(VLOOKUP(C64,'2012'!B:C,2,FALSE),"")</f>
        <v>-12.6</v>
      </c>
      <c r="H64" s="15">
        <f t="shared" si="2"/>
        <v>-13.356</v>
      </c>
    </row>
    <row r="65" spans="1:8" x14ac:dyDescent="0.3">
      <c r="A65" s="4">
        <v>2012</v>
      </c>
      <c r="B65" s="12">
        <v>4</v>
      </c>
      <c r="C65" s="12" t="s">
        <v>11</v>
      </c>
      <c r="D65" s="12" t="s">
        <v>153</v>
      </c>
      <c r="E65" s="12" t="str">
        <f t="shared" si="0"/>
        <v>H</v>
      </c>
      <c r="F65" s="12" t="str">
        <f t="shared" si="1"/>
        <v>SECE</v>
      </c>
      <c r="G65" s="14">
        <f>IFERROR(VLOOKUP(C65,'2012'!B:C,2,FALSE),"")</f>
        <v>7.5</v>
      </c>
      <c r="H65" s="15">
        <f t="shared" si="2"/>
        <v>7.05</v>
      </c>
    </row>
    <row r="66" spans="1:8" x14ac:dyDescent="0.3">
      <c r="A66" s="4">
        <v>2012</v>
      </c>
      <c r="B66" s="12">
        <v>5</v>
      </c>
      <c r="C66" s="12" t="s">
        <v>26</v>
      </c>
      <c r="D66" s="12" t="s">
        <v>146</v>
      </c>
      <c r="E66" s="12" t="str">
        <f t="shared" si="0"/>
        <v>A</v>
      </c>
      <c r="F66" s="12" t="str">
        <f t="shared" si="1"/>
        <v>SECE</v>
      </c>
      <c r="G66" s="14">
        <f>IFERROR(VLOOKUP(C66,'2012'!B:C,2,FALSE),"")</f>
        <v>-3.3</v>
      </c>
      <c r="H66" s="15">
        <f t="shared" si="2"/>
        <v>-3.1019999999999999</v>
      </c>
    </row>
    <row r="67" spans="1:8" x14ac:dyDescent="0.3">
      <c r="A67" s="4">
        <v>2012</v>
      </c>
      <c r="B67" s="12">
        <v>6</v>
      </c>
      <c r="C67" s="12" t="s">
        <v>12</v>
      </c>
      <c r="D67" s="12" t="s">
        <v>153</v>
      </c>
      <c r="E67" s="12" t="str">
        <f t="shared" ref="E67:E72" si="14">IF(OR(D67="Nashville, TN",D67="Baton Rouge, LA",D67="Starkville, MS",D67="Fayetteville, AR",D67="Knoxville, TN",D67="Tuscaloosa, AL",D67="Auburn, AL",D67="Oxford, MS",D67="Lexington, KY",D67="College Station, TX",D67="Athens, GA",D67="Columbia, MO",D67="Gainesville, FL",D67="Little Rock, AR"),"A",IF(D67="Columbia, SC","H","N"))</f>
        <v>H</v>
      </c>
      <c r="F67" s="12" t="str">
        <f t="shared" ref="F67:F73" si="15">IF(OR(C67="Alabama",C67="Arkansas",C67="Auburn",C67="LSU",C67="Mississippi State",C67="Ole Miss",C67="Texas A&amp;M"),"SECW",IF(OR(C67="Florida",C67="Georgia",C67="Kentucky",C67="Missouri",C67="South Carolina",C67="Tennessee",C67="Vanderbilt"),"SECE","OOC"))</f>
        <v>SECE</v>
      </c>
      <c r="G67" s="14">
        <f>IFERROR(VLOOKUP(C67,'2012'!B:C,2,FALSE),"")</f>
        <v>18.5</v>
      </c>
      <c r="H67" s="15">
        <f t="shared" ref="H67:H73" si="16">IF(G67&gt;=0,IF(E67="H",0.94,IF(E67="A",1.06,1)),IF(E67="H",1.06,IF(E67="A",0.94,1)))*G67</f>
        <v>17.39</v>
      </c>
    </row>
    <row r="68" spans="1:8" x14ac:dyDescent="0.3">
      <c r="A68" s="4">
        <v>2012</v>
      </c>
      <c r="B68" s="12">
        <v>7</v>
      </c>
      <c r="C68" s="12" t="s">
        <v>4</v>
      </c>
      <c r="D68" s="12" t="s">
        <v>134</v>
      </c>
      <c r="E68" s="12" t="str">
        <f t="shared" si="14"/>
        <v>A</v>
      </c>
      <c r="F68" s="12" t="str">
        <f t="shared" si="15"/>
        <v>SECW</v>
      </c>
      <c r="G68" s="14">
        <f>IFERROR(VLOOKUP(C68,'2012'!B:C,2,FALSE),"")</f>
        <v>15.4</v>
      </c>
      <c r="H68" s="15">
        <f t="shared" si="16"/>
        <v>16.324000000000002</v>
      </c>
    </row>
    <row r="69" spans="1:8" x14ac:dyDescent="0.3">
      <c r="A69" s="4">
        <v>2012</v>
      </c>
      <c r="B69" s="12">
        <v>8</v>
      </c>
      <c r="C69" s="12" t="s">
        <v>5</v>
      </c>
      <c r="D69" s="12" t="s">
        <v>151</v>
      </c>
      <c r="E69" s="12" t="str">
        <f t="shared" si="14"/>
        <v>A</v>
      </c>
      <c r="F69" s="12" t="str">
        <f t="shared" si="15"/>
        <v>SECE</v>
      </c>
      <c r="G69" s="14">
        <f>IFERROR(VLOOKUP(C69,'2012'!B:C,2,FALSE),"")</f>
        <v>22.4</v>
      </c>
      <c r="H69" s="15">
        <f t="shared" si="16"/>
        <v>23.744</v>
      </c>
    </row>
    <row r="70" spans="1:8" x14ac:dyDescent="0.3">
      <c r="A70" s="4">
        <v>2012</v>
      </c>
      <c r="B70" s="12">
        <v>9</v>
      </c>
      <c r="C70" s="12" t="s">
        <v>14</v>
      </c>
      <c r="D70" s="12" t="s">
        <v>153</v>
      </c>
      <c r="E70" s="12" t="str">
        <f t="shared" si="14"/>
        <v>H</v>
      </c>
      <c r="F70" s="12" t="str">
        <f t="shared" si="15"/>
        <v>SECE</v>
      </c>
      <c r="G70" s="14">
        <f>IFERROR(VLOOKUP(C70,'2012'!B:C,2,FALSE),"")</f>
        <v>7.4</v>
      </c>
      <c r="H70" s="15">
        <f t="shared" si="16"/>
        <v>6.9559999999999995</v>
      </c>
    </row>
    <row r="71" spans="1:8" x14ac:dyDescent="0.3">
      <c r="A71" s="4">
        <v>2012</v>
      </c>
      <c r="B71" s="12">
        <v>10</v>
      </c>
      <c r="C71" s="12" t="s">
        <v>37</v>
      </c>
      <c r="D71" s="12" t="s">
        <v>153</v>
      </c>
      <c r="E71" s="12" t="str">
        <f t="shared" si="14"/>
        <v>H</v>
      </c>
      <c r="F71" s="12" t="str">
        <f t="shared" si="15"/>
        <v>SECW</v>
      </c>
      <c r="G71" s="14">
        <f>IFERROR(VLOOKUP(C71,'2012'!B:C,2,FALSE),"")</f>
        <v>7.4</v>
      </c>
      <c r="H71" s="15">
        <f t="shared" si="16"/>
        <v>6.9559999999999995</v>
      </c>
    </row>
    <row r="72" spans="1:8" x14ac:dyDescent="0.3">
      <c r="A72" s="4">
        <v>2012</v>
      </c>
      <c r="B72" s="12">
        <v>11</v>
      </c>
      <c r="C72" s="12" t="s">
        <v>220</v>
      </c>
      <c r="D72" s="12" t="s">
        <v>153</v>
      </c>
      <c r="E72" s="12" t="str">
        <f t="shared" si="14"/>
        <v>H</v>
      </c>
      <c r="F72" s="12" t="str">
        <f t="shared" si="15"/>
        <v>OOC</v>
      </c>
      <c r="G72" s="14">
        <v>-30</v>
      </c>
      <c r="H72" s="15">
        <f t="shared" si="16"/>
        <v>-31.8</v>
      </c>
    </row>
    <row r="73" spans="1:8" x14ac:dyDescent="0.3">
      <c r="A73" s="4">
        <v>2012</v>
      </c>
      <c r="B73" s="12">
        <v>12</v>
      </c>
      <c r="C73" s="12" t="s">
        <v>23</v>
      </c>
      <c r="D73" s="12" t="s">
        <v>175</v>
      </c>
      <c r="E73" s="12" t="s">
        <v>157</v>
      </c>
      <c r="F73" s="12" t="str">
        <f t="shared" si="15"/>
        <v>OOC</v>
      </c>
      <c r="G73" s="14">
        <f>IFERROR(VLOOKUP(C73,'2012'!B:C,2,FALSE),"")</f>
        <v>9.6</v>
      </c>
      <c r="H73" s="15">
        <f t="shared" si="16"/>
        <v>10.176</v>
      </c>
    </row>
    <row r="74" spans="1:8" ht="15" customHeight="1" x14ac:dyDescent="0.3">
      <c r="A74" s="3">
        <v>2013</v>
      </c>
      <c r="B74" s="7">
        <v>1</v>
      </c>
      <c r="C74" s="16" t="s">
        <v>73</v>
      </c>
      <c r="D74" s="7" t="s">
        <v>153</v>
      </c>
      <c r="E74" s="7" t="str">
        <f>IF(OR(D74="Nashville, TN",D74="Baton Rouge, LA",D74="Starkville, MS",D74="Fayetteville, AR",D74="Knoxville, TN",D74="Tuscaloosa, AL",D74="Auburn, AL",D74="Oxford, MS",D74="Lexington, KY",D74="College Station, TX",D74="Athens, GA",D74="Columbia, MO",D74="Gainesville, FL",D74="Little Rock, AR"),"A",IF(D74="Columbia, SC","H","N"))</f>
        <v>H</v>
      </c>
      <c r="F74" s="7" t="str">
        <f>IF(OR(C74="Alabama",C74="Arkansas",C74="Auburn",C74="LSU",C74="Mississippi State",C74="Ole Miss",C74="Texas A&amp;M"),"SECW",IF(OR(C74="Florida",C74="Georgia",C74="Kentucky",C74="Missouri",C74="South Carolina",C74="Tennessee",C74="Vanderbilt"),"SECE","OOC"))</f>
        <v>OOC</v>
      </c>
      <c r="G74" s="8">
        <f>IFERROR(VLOOKUP(C74,'2013'!B:C,2,FALSE),"")</f>
        <v>11.1</v>
      </c>
      <c r="H74" s="9">
        <f>IF(G74&gt;=0,IF(E74="H",0.94,IF(E74="A",1.06,1)),IF(E74="H",1.06,IF(E74="A",0.94,1)))*G74</f>
        <v>10.433999999999999</v>
      </c>
    </row>
    <row r="75" spans="1:8" x14ac:dyDescent="0.3">
      <c r="A75" s="3">
        <v>2013</v>
      </c>
      <c r="B75" s="7">
        <v>2</v>
      </c>
      <c r="C75" s="7" t="s">
        <v>12</v>
      </c>
      <c r="D75" s="7" t="s">
        <v>154</v>
      </c>
      <c r="E75" s="7" t="str">
        <f t="shared" ref="E75:E96" si="17">IF(OR(D75="Nashville, TN",D75="Baton Rouge, LA",D75="Starkville, MS",D75="Fayetteville, AR",D75="Knoxville, TN",D75="Tuscaloosa, AL",D75="Auburn, AL",D75="Oxford, MS",D75="Lexington, KY",D75="College Station, TX",D75="Athens, GA",D75="Columbia, MO",D75="Gainesville, FL",D75="Little Rock, AR"),"A",IF(D75="Columbia, SC","H","N"))</f>
        <v>A</v>
      </c>
      <c r="F75" s="7" t="str">
        <f t="shared" ref="F75:F97" si="18">IF(OR(C75="Alabama",C75="Arkansas",C75="Auburn",C75="LSU",C75="Mississippi State",C75="Ole Miss",C75="Texas A&amp;M"),"SECW",IF(OR(C75="Florida",C75="Georgia",C75="Kentucky",C75="Missouri",C75="South Carolina",C75="Tennessee",C75="Vanderbilt"),"SECE","OOC"))</f>
        <v>SECE</v>
      </c>
      <c r="G75" s="8">
        <f>IFERROR(VLOOKUP(C75,'2013'!B:C,2,FALSE),"")</f>
        <v>16.399999999999999</v>
      </c>
      <c r="H75" s="9">
        <f t="shared" ref="H75:H97" si="19">IF(G75&gt;=0,IF(E75="H",0.94,IF(E75="A",1.06,1)),IF(E75="H",1.06,IF(E75="A",0.94,1)))*G75</f>
        <v>17.384</v>
      </c>
    </row>
    <row r="76" spans="1:8" x14ac:dyDescent="0.3">
      <c r="A76" s="3">
        <v>2013</v>
      </c>
      <c r="B76" s="7">
        <v>3</v>
      </c>
      <c r="C76" s="7" t="s">
        <v>64</v>
      </c>
      <c r="D76" s="7" t="s">
        <v>153</v>
      </c>
      <c r="E76" s="7" t="str">
        <f t="shared" si="17"/>
        <v>H</v>
      </c>
      <c r="F76" s="7" t="str">
        <f t="shared" si="18"/>
        <v>SECE</v>
      </c>
      <c r="G76" s="8">
        <f>IFERROR(VLOOKUP(C76,'2013'!B:C,2,FALSE),"")</f>
        <v>-0.1</v>
      </c>
      <c r="H76" s="9">
        <f t="shared" si="19"/>
        <v>-0.10600000000000001</v>
      </c>
    </row>
    <row r="77" spans="1:8" x14ac:dyDescent="0.3">
      <c r="A77" s="3">
        <v>2013</v>
      </c>
      <c r="B77" s="7">
        <v>4</v>
      </c>
      <c r="C77" s="7" t="s">
        <v>40</v>
      </c>
      <c r="D77" s="7" t="s">
        <v>224</v>
      </c>
      <c r="E77" s="7" t="s">
        <v>157</v>
      </c>
      <c r="F77" s="7" t="str">
        <f t="shared" si="18"/>
        <v>OOC</v>
      </c>
      <c r="G77" s="8">
        <f>IFERROR(VLOOKUP(C77,'2013'!B:C,2,FALSE),"")</f>
        <v>10.3</v>
      </c>
      <c r="H77" s="9">
        <f t="shared" si="19"/>
        <v>10.918000000000001</v>
      </c>
    </row>
    <row r="78" spans="1:8" x14ac:dyDescent="0.3">
      <c r="A78" s="3">
        <v>2013</v>
      </c>
      <c r="B78" s="7">
        <v>5</v>
      </c>
      <c r="C78" s="7" t="s">
        <v>26</v>
      </c>
      <c r="D78" s="7" t="s">
        <v>153</v>
      </c>
      <c r="E78" s="7" t="str">
        <f t="shared" si="17"/>
        <v>H</v>
      </c>
      <c r="F78" s="7" t="str">
        <f t="shared" si="18"/>
        <v>SECE</v>
      </c>
      <c r="G78" s="8">
        <f>IFERROR(VLOOKUP(C78,'2013'!B:C,2,FALSE),"")</f>
        <v>-3.4</v>
      </c>
      <c r="H78" s="9">
        <f t="shared" si="19"/>
        <v>-3.6040000000000001</v>
      </c>
    </row>
    <row r="79" spans="1:8" x14ac:dyDescent="0.3">
      <c r="A79" s="3">
        <v>2013</v>
      </c>
      <c r="B79" s="7">
        <v>6</v>
      </c>
      <c r="C79" s="7" t="s">
        <v>37</v>
      </c>
      <c r="D79" s="7" t="s">
        <v>136</v>
      </c>
      <c r="E79" s="7" t="str">
        <f t="shared" si="17"/>
        <v>A</v>
      </c>
      <c r="F79" s="7" t="str">
        <f t="shared" si="18"/>
        <v>SECW</v>
      </c>
      <c r="G79" s="8">
        <f>IFERROR(VLOOKUP(C79,'2013'!B:C,2,FALSE),"")</f>
        <v>0.3</v>
      </c>
      <c r="H79" s="9">
        <f t="shared" si="19"/>
        <v>0.318</v>
      </c>
    </row>
    <row r="80" spans="1:8" x14ac:dyDescent="0.3">
      <c r="A80" s="3">
        <v>2013</v>
      </c>
      <c r="B80" s="7">
        <v>7</v>
      </c>
      <c r="C80" s="7" t="s">
        <v>14</v>
      </c>
      <c r="D80" s="7" t="s">
        <v>135</v>
      </c>
      <c r="E80" s="7" t="str">
        <f t="shared" si="17"/>
        <v>A</v>
      </c>
      <c r="F80" s="7" t="str">
        <f t="shared" si="18"/>
        <v>SECE</v>
      </c>
      <c r="G80" s="8">
        <f>IFERROR(VLOOKUP(C80,'2013'!B:C,2,FALSE),"")</f>
        <v>6.5</v>
      </c>
      <c r="H80" s="9">
        <f t="shared" si="19"/>
        <v>6.8900000000000006</v>
      </c>
    </row>
    <row r="81" spans="1:8" x14ac:dyDescent="0.3">
      <c r="A81" s="3">
        <v>2013</v>
      </c>
      <c r="B81" s="7">
        <v>8</v>
      </c>
      <c r="C81" s="7" t="s">
        <v>11</v>
      </c>
      <c r="D81" s="7" t="s">
        <v>149</v>
      </c>
      <c r="E81" s="7" t="str">
        <f t="shared" si="17"/>
        <v>A</v>
      </c>
      <c r="F81" s="7" t="str">
        <f t="shared" si="18"/>
        <v>SECE</v>
      </c>
      <c r="G81" s="8">
        <f>IFERROR(VLOOKUP(C81,'2013'!B:C,2,FALSE),"")</f>
        <v>18.7</v>
      </c>
      <c r="H81" s="9">
        <f t="shared" si="19"/>
        <v>19.821999999999999</v>
      </c>
    </row>
    <row r="82" spans="1:8" x14ac:dyDescent="0.3">
      <c r="A82" s="3">
        <v>2013</v>
      </c>
      <c r="B82" s="7">
        <v>9</v>
      </c>
      <c r="C82" s="7" t="s">
        <v>52</v>
      </c>
      <c r="D82" s="7" t="s">
        <v>153</v>
      </c>
      <c r="E82" s="7" t="str">
        <f t="shared" si="17"/>
        <v>H</v>
      </c>
      <c r="F82" s="7" t="str">
        <f t="shared" si="18"/>
        <v>SECW</v>
      </c>
      <c r="G82" s="8">
        <f>IFERROR(VLOOKUP(C82,'2013'!B:C,2,FALSE),"")</f>
        <v>13.4</v>
      </c>
      <c r="H82" s="9">
        <f t="shared" si="19"/>
        <v>12.596</v>
      </c>
    </row>
    <row r="83" spans="1:8" x14ac:dyDescent="0.3">
      <c r="A83" s="3">
        <v>2013</v>
      </c>
      <c r="B83" s="7">
        <v>10</v>
      </c>
      <c r="C83" s="7" t="s">
        <v>5</v>
      </c>
      <c r="D83" s="7" t="s">
        <v>153</v>
      </c>
      <c r="E83" s="7" t="str">
        <f t="shared" si="17"/>
        <v>H</v>
      </c>
      <c r="F83" s="7" t="str">
        <f t="shared" si="18"/>
        <v>SECE</v>
      </c>
      <c r="G83" s="8">
        <f>IFERROR(VLOOKUP(C83,'2013'!B:C,2,FALSE),"")</f>
        <v>9.6999999999999993</v>
      </c>
      <c r="H83" s="9">
        <f t="shared" si="19"/>
        <v>9.1179999999999986</v>
      </c>
    </row>
    <row r="84" spans="1:8" x14ac:dyDescent="0.3">
      <c r="A84" s="3">
        <v>2013</v>
      </c>
      <c r="B84" s="7">
        <v>11</v>
      </c>
      <c r="C84" s="7" t="s">
        <v>188</v>
      </c>
      <c r="D84" s="7" t="s">
        <v>153</v>
      </c>
      <c r="E84" s="7" t="str">
        <f t="shared" si="17"/>
        <v>H</v>
      </c>
      <c r="F84" s="7" t="str">
        <f t="shared" si="18"/>
        <v>OOC</v>
      </c>
      <c r="G84" s="8">
        <v>-30</v>
      </c>
      <c r="H84" s="9">
        <f t="shared" si="19"/>
        <v>-31.8</v>
      </c>
    </row>
    <row r="85" spans="1:8" x14ac:dyDescent="0.3">
      <c r="A85" s="3">
        <v>2013</v>
      </c>
      <c r="B85" s="7">
        <v>12</v>
      </c>
      <c r="C85" s="7" t="s">
        <v>23</v>
      </c>
      <c r="D85" s="7" t="s">
        <v>153</v>
      </c>
      <c r="E85" s="7" t="str">
        <f t="shared" si="17"/>
        <v>H</v>
      </c>
      <c r="F85" s="7" t="str">
        <f t="shared" si="18"/>
        <v>OOC</v>
      </c>
      <c r="G85" s="8">
        <f>IFERROR(VLOOKUP(C85,'2013'!B:C,2,FALSE),"")</f>
        <v>14.3</v>
      </c>
      <c r="H85" s="9">
        <f t="shared" si="19"/>
        <v>13.442</v>
      </c>
    </row>
    <row r="86" spans="1:8" ht="15" customHeight="1" x14ac:dyDescent="0.3">
      <c r="A86" s="4">
        <v>2014</v>
      </c>
      <c r="B86" s="12">
        <v>1</v>
      </c>
      <c r="C86" s="13" t="s">
        <v>51</v>
      </c>
      <c r="D86" s="12" t="s">
        <v>153</v>
      </c>
      <c r="E86" s="12" t="str">
        <f>IF(OR(D86="Nashville, TN",D86="Baton Rouge, LA",D86="Starkville, MS",D86="Fayetteville, AR",D86="Knoxville, TN",D86="Tuscaloosa, AL",D86="Auburn, AL",D86="Oxford, MS",D86="Lexington, KY",D86="College Station, TX",D86="Athens, GA",D86="Columbia, MO",D86="Gainesville, FL",D86="Little Rock, AR"),"A",IF(D86="Columbia, SC","H","N"))</f>
        <v>H</v>
      </c>
      <c r="F86" s="12" t="str">
        <f>IF(OR(C86="Alabama",C86="Arkansas",C86="Auburn",C86="LSU",C86="Mississippi State",C86="Ole Miss",C86="Texas A&amp;M"),"SECW",IF(OR(C86="Florida",C86="Georgia",C86="Kentucky",C86="Missouri",C86="South Carolina",C86="Tennessee",C86="Vanderbilt"),"SECE","OOC"))</f>
        <v>SECW</v>
      </c>
      <c r="G86" s="14">
        <f>IFERROR(VLOOKUP(C86,'2014'!B:C,2,FALSE),"")</f>
        <v>10.4</v>
      </c>
      <c r="H86" s="15">
        <f>IF(G86&gt;=0,IF(E86="H",0.94,IF(E86="A",1.06,1)),IF(E86="H",1.06,IF(E86="A",0.94,1)))*G86</f>
        <v>9.7759999999999998</v>
      </c>
    </row>
    <row r="87" spans="1:8" x14ac:dyDescent="0.3">
      <c r="A87" s="4">
        <v>2014</v>
      </c>
      <c r="B87" s="12">
        <v>2</v>
      </c>
      <c r="C87" s="12" t="s">
        <v>57</v>
      </c>
      <c r="D87" s="12" t="s">
        <v>153</v>
      </c>
      <c r="E87" s="12" t="str">
        <f t="shared" si="17"/>
        <v>H</v>
      </c>
      <c r="F87" s="12" t="str">
        <f t="shared" si="18"/>
        <v>OOC</v>
      </c>
      <c r="G87" s="14">
        <f>IFERROR(VLOOKUP(C87,'2014'!B:C,2,FALSE),"")</f>
        <v>-0.9</v>
      </c>
      <c r="H87" s="15">
        <f t="shared" si="19"/>
        <v>-0.95400000000000007</v>
      </c>
    </row>
    <row r="88" spans="1:8" x14ac:dyDescent="0.3">
      <c r="A88" s="4">
        <v>2014</v>
      </c>
      <c r="B88" s="12">
        <v>3</v>
      </c>
      <c r="C88" s="12" t="s">
        <v>12</v>
      </c>
      <c r="D88" s="12" t="s">
        <v>153</v>
      </c>
      <c r="E88" s="12" t="str">
        <f t="shared" si="17"/>
        <v>H</v>
      </c>
      <c r="F88" s="12" t="str">
        <f t="shared" si="18"/>
        <v>SECE</v>
      </c>
      <c r="G88" s="14">
        <f>IFERROR(VLOOKUP(C88,'2014'!B:C,2,FALSE),"")</f>
        <v>22.6</v>
      </c>
      <c r="H88" s="15">
        <f t="shared" si="19"/>
        <v>21.244</v>
      </c>
    </row>
    <row r="89" spans="1:8" x14ac:dyDescent="0.3">
      <c r="A89" s="4">
        <v>2014</v>
      </c>
      <c r="B89" s="12">
        <v>4</v>
      </c>
      <c r="C89" s="12" t="s">
        <v>64</v>
      </c>
      <c r="D89" s="12" t="s">
        <v>155</v>
      </c>
      <c r="E89" s="12" t="str">
        <f t="shared" si="17"/>
        <v>A</v>
      </c>
      <c r="F89" s="12" t="str">
        <f t="shared" si="18"/>
        <v>SECE</v>
      </c>
      <c r="G89" s="14">
        <f>IFERROR(VLOOKUP(C89,'2014'!B:C,2,FALSE),"")</f>
        <v>-10.9</v>
      </c>
      <c r="H89" s="15">
        <f t="shared" si="19"/>
        <v>-10.246</v>
      </c>
    </row>
    <row r="90" spans="1:8" x14ac:dyDescent="0.3">
      <c r="A90" s="4">
        <v>2014</v>
      </c>
      <c r="B90" s="12">
        <v>5</v>
      </c>
      <c r="C90" s="12" t="s">
        <v>11</v>
      </c>
      <c r="D90" s="12" t="s">
        <v>153</v>
      </c>
      <c r="E90" s="12" t="str">
        <f t="shared" si="17"/>
        <v>H</v>
      </c>
      <c r="F90" s="12" t="str">
        <f t="shared" si="18"/>
        <v>SECE</v>
      </c>
      <c r="G90" s="14">
        <f>IFERROR(VLOOKUP(C90,'2014'!B:C,2,FALSE),"")</f>
        <v>13</v>
      </c>
      <c r="H90" s="15">
        <f t="shared" si="19"/>
        <v>12.219999999999999</v>
      </c>
    </row>
    <row r="91" spans="1:8" x14ac:dyDescent="0.3">
      <c r="A91" s="4">
        <v>2014</v>
      </c>
      <c r="B91" s="12">
        <v>6</v>
      </c>
      <c r="C91" s="12" t="s">
        <v>26</v>
      </c>
      <c r="D91" s="12" t="s">
        <v>146</v>
      </c>
      <c r="E91" s="12" t="str">
        <f t="shared" si="17"/>
        <v>A</v>
      </c>
      <c r="F91" s="12" t="str">
        <f t="shared" si="18"/>
        <v>SECE</v>
      </c>
      <c r="G91" s="14">
        <f>IFERROR(VLOOKUP(C91,'2014'!B:C,2,FALSE),"")</f>
        <v>1.5</v>
      </c>
      <c r="H91" s="15">
        <f t="shared" si="19"/>
        <v>1.59</v>
      </c>
    </row>
    <row r="92" spans="1:8" x14ac:dyDescent="0.3">
      <c r="A92" s="4">
        <v>2014</v>
      </c>
      <c r="B92" s="12">
        <v>7</v>
      </c>
      <c r="C92" s="12" t="s">
        <v>174</v>
      </c>
      <c r="D92" s="12" t="s">
        <v>153</v>
      </c>
      <c r="E92" s="12" t="str">
        <f t="shared" si="17"/>
        <v>H</v>
      </c>
      <c r="F92" s="12" t="str">
        <f t="shared" si="18"/>
        <v>OOC</v>
      </c>
      <c r="G92" s="14">
        <v>-30</v>
      </c>
      <c r="H92" s="15">
        <f t="shared" si="19"/>
        <v>-31.8</v>
      </c>
    </row>
    <row r="93" spans="1:8" x14ac:dyDescent="0.3">
      <c r="A93" s="4">
        <v>2014</v>
      </c>
      <c r="B93" s="12">
        <v>8</v>
      </c>
      <c r="C93" s="12" t="s">
        <v>21</v>
      </c>
      <c r="D93" s="12" t="s">
        <v>148</v>
      </c>
      <c r="E93" s="12" t="str">
        <f t="shared" si="17"/>
        <v>A</v>
      </c>
      <c r="F93" s="12" t="str">
        <f t="shared" si="18"/>
        <v>SECW</v>
      </c>
      <c r="G93" s="14">
        <f>IFERROR(VLOOKUP(C93,'2014'!B:C,2,FALSE),"")</f>
        <v>23.6</v>
      </c>
      <c r="H93" s="15">
        <f t="shared" si="19"/>
        <v>25.016000000000002</v>
      </c>
    </row>
    <row r="94" spans="1:8" x14ac:dyDescent="0.3">
      <c r="A94" s="4">
        <v>2014</v>
      </c>
      <c r="B94" s="12">
        <v>9</v>
      </c>
      <c r="C94" s="12" t="s">
        <v>14</v>
      </c>
      <c r="D94" s="12" t="s">
        <v>153</v>
      </c>
      <c r="E94" s="12" t="str">
        <f t="shared" si="17"/>
        <v>H</v>
      </c>
      <c r="F94" s="12" t="str">
        <f t="shared" si="18"/>
        <v>SECE</v>
      </c>
      <c r="G94" s="14">
        <f>IFERROR(VLOOKUP(C94,'2014'!B:C,2,FALSE),"")</f>
        <v>14.2</v>
      </c>
      <c r="H94" s="15">
        <f t="shared" si="19"/>
        <v>13.347999999999999</v>
      </c>
    </row>
    <row r="95" spans="1:8" x14ac:dyDescent="0.3">
      <c r="A95" s="4">
        <v>2014</v>
      </c>
      <c r="B95" s="12">
        <v>10</v>
      </c>
      <c r="C95" s="12" t="s">
        <v>5</v>
      </c>
      <c r="D95" s="12" t="s">
        <v>151</v>
      </c>
      <c r="E95" s="12" t="str">
        <f t="shared" si="17"/>
        <v>A</v>
      </c>
      <c r="F95" s="12" t="str">
        <f t="shared" si="18"/>
        <v>SECE</v>
      </c>
      <c r="G95" s="14">
        <f>IFERROR(VLOOKUP(C95,'2014'!B:C,2,FALSE),"")</f>
        <v>11.6</v>
      </c>
      <c r="H95" s="15">
        <f t="shared" si="19"/>
        <v>12.295999999999999</v>
      </c>
    </row>
    <row r="96" spans="1:8" x14ac:dyDescent="0.3">
      <c r="A96" s="4">
        <v>2014</v>
      </c>
      <c r="B96" s="12">
        <v>11</v>
      </c>
      <c r="C96" s="12" t="s">
        <v>124</v>
      </c>
      <c r="D96" s="12" t="s">
        <v>153</v>
      </c>
      <c r="E96" s="12" t="str">
        <f t="shared" si="17"/>
        <v>H</v>
      </c>
      <c r="F96" s="12" t="str">
        <f t="shared" si="18"/>
        <v>OOC</v>
      </c>
      <c r="G96" s="14">
        <f>IFERROR(VLOOKUP(C96,'2014'!B:C,2,FALSE),"")</f>
        <v>-2.8</v>
      </c>
      <c r="H96" s="15">
        <f t="shared" si="19"/>
        <v>-2.968</v>
      </c>
    </row>
    <row r="97" spans="1:8" x14ac:dyDescent="0.3">
      <c r="A97" s="4">
        <v>2014</v>
      </c>
      <c r="B97" s="12">
        <v>12</v>
      </c>
      <c r="C97" s="12" t="s">
        <v>23</v>
      </c>
      <c r="D97" s="12" t="s">
        <v>175</v>
      </c>
      <c r="E97" s="12" t="s">
        <v>157</v>
      </c>
      <c r="F97" s="12" t="str">
        <f t="shared" si="18"/>
        <v>OOC</v>
      </c>
      <c r="G97" s="14">
        <f>IFERROR(VLOOKUP(C97,'2014'!B:C,2,FALSE),"")</f>
        <v>15.5</v>
      </c>
      <c r="H97" s="15">
        <f t="shared" si="19"/>
        <v>16.43</v>
      </c>
    </row>
  </sheetData>
  <autoFilter ref="A1:H97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workbookViewId="0"/>
  </sheetViews>
  <sheetFormatPr defaultColWidth="9.109375" defaultRowHeight="14.4" x14ac:dyDescent="0.3"/>
  <cols>
    <col min="1" max="1" width="7.6640625" style="2" bestFit="1" customWidth="1"/>
    <col min="2" max="2" width="12" style="7" bestFit="1" customWidth="1"/>
    <col min="3" max="3" width="21" style="7" bestFit="1" customWidth="1"/>
    <col min="4" max="4" width="15.44140625" style="7" bestFit="1" customWidth="1"/>
    <col min="5" max="5" width="9.5546875" style="7" bestFit="1" customWidth="1"/>
    <col min="6" max="6" width="10" style="7" bestFit="1" customWidth="1"/>
    <col min="7" max="7" width="11.44140625" style="8" bestFit="1" customWidth="1"/>
    <col min="8" max="8" width="12.6640625" style="9" bestFit="1" customWidth="1"/>
    <col min="9" max="9" width="9.109375" style="7"/>
    <col min="10" max="10" width="8.88671875" style="7" bestFit="1" customWidth="1"/>
    <col min="11" max="11" width="7.44140625" style="7" bestFit="1" customWidth="1"/>
    <col min="12" max="12" width="10.5546875" style="7" bestFit="1" customWidth="1"/>
    <col min="13" max="13" width="13.44140625" style="7" bestFit="1" customWidth="1"/>
    <col min="14" max="14" width="6.33203125" style="7" bestFit="1" customWidth="1"/>
    <col min="15" max="15" width="6.5546875" style="7" bestFit="1" customWidth="1"/>
    <col min="16" max="16" width="6.33203125" style="7" bestFit="1" customWidth="1"/>
    <col min="17" max="17" width="5.88671875" style="7" bestFit="1" customWidth="1"/>
    <col min="18" max="16384" width="9.109375" style="7"/>
  </cols>
  <sheetData>
    <row r="1" spans="1:17" x14ac:dyDescent="0.3">
      <c r="A1" s="2" t="s">
        <v>138</v>
      </c>
      <c r="B1" s="2" t="s">
        <v>139</v>
      </c>
      <c r="C1" s="2" t="s">
        <v>140</v>
      </c>
      <c r="D1" s="2" t="s">
        <v>141</v>
      </c>
      <c r="E1" s="2" t="s">
        <v>142</v>
      </c>
      <c r="F1" s="2" t="s">
        <v>143</v>
      </c>
      <c r="G1" s="5" t="s">
        <v>144</v>
      </c>
      <c r="H1" s="6" t="s">
        <v>160</v>
      </c>
      <c r="J1" s="2" t="s">
        <v>242</v>
      </c>
      <c r="K1" s="2" t="s">
        <v>243</v>
      </c>
      <c r="L1" s="2" t="s">
        <v>247</v>
      </c>
      <c r="M1" s="2" t="s">
        <v>248</v>
      </c>
      <c r="N1" s="2" t="s">
        <v>241</v>
      </c>
      <c r="O1" s="2" t="s">
        <v>244</v>
      </c>
      <c r="P1" s="2" t="s">
        <v>245</v>
      </c>
      <c r="Q1" s="2" t="s">
        <v>246</v>
      </c>
    </row>
    <row r="2" spans="1:17" ht="15" customHeight="1" x14ac:dyDescent="0.3">
      <c r="A2" s="3">
        <v>2007</v>
      </c>
      <c r="B2" s="7">
        <v>1</v>
      </c>
      <c r="C2" s="7" t="s">
        <v>29</v>
      </c>
      <c r="D2" s="7" t="s">
        <v>226</v>
      </c>
      <c r="E2" s="7" t="s">
        <v>157</v>
      </c>
      <c r="F2" s="7" t="str">
        <f>IF(OR(C2="Alabama",C2="Arkansas",C2="Auburn",C2="LSU",C2="Mississippi State",C2="Ole Miss",C2="Texas A&amp;M"),"SECW",IF(OR(C2="Florida",C2="Georgia",C2="Kentucky",C2="Missouri",C2="South Carolina",C2="Tennessee",C2="Vanderbilt"),"SECE","OOC"))</f>
        <v>OOC</v>
      </c>
      <c r="G2" s="8">
        <f>IFERROR(VLOOKUP(C2,'2007'!B:C,2,FALSE),"")</f>
        <v>10.199999999999999</v>
      </c>
      <c r="H2" s="9">
        <f>IF(G2&gt;=0,IF(E2="H",0.94,IF(E2="A",1.06,1)),IF(E2="H",1.06,IF(E2="A",0.94,1)))*G2</f>
        <v>10.811999999999999</v>
      </c>
      <c r="J2" s="2">
        <v>2007</v>
      </c>
      <c r="K2" s="9">
        <f>SUMIF(A:A,J2,H:H)</f>
        <v>57.368000000000009</v>
      </c>
      <c r="L2" s="9">
        <f>SUMIFS(H:H,A:A,J2,F:F,"SECE")</f>
        <v>60.194000000000003</v>
      </c>
      <c r="M2" s="9">
        <f>SUMIFS(H:H,A:A,J2,F:F,"SECW")</f>
        <v>11.378</v>
      </c>
      <c r="N2" s="9">
        <f>SUMIFS(H:H,A:A,J2,F:F,"OOC")</f>
        <v>-14.204000000000001</v>
      </c>
      <c r="O2" s="9">
        <f>L2+M2</f>
        <v>71.572000000000003</v>
      </c>
      <c r="P2" s="9">
        <f>SUMIFS(H:H,A:A,J2,E:E,"H")</f>
        <v>5.533999999999998</v>
      </c>
      <c r="Q2" s="9">
        <f>SUMIFS(H:H,A:A,J2,E:E,"A")+SUMIFS(H:H,A:A,J2,E:E,"N")</f>
        <v>51.834000000000003</v>
      </c>
    </row>
    <row r="3" spans="1:17" x14ac:dyDescent="0.3">
      <c r="A3" s="3">
        <v>2007</v>
      </c>
      <c r="B3" s="27">
        <v>2</v>
      </c>
      <c r="C3" s="27" t="s">
        <v>67</v>
      </c>
      <c r="D3" s="27" t="s">
        <v>135</v>
      </c>
      <c r="E3" s="27" t="str">
        <f>IF(OR(D3="Nashville, TN",D3="Baton Rouge, LA",D3="Starkville, MS",D3="Fayetteville, AR",D3="Columbia, SC",D3="Tuscaloosa, AL",D3="Auburn, AL",D3="Oxford, MS",D3="Lexington, KY",D3="College Station, TX",D3="Athens, GA",D3="Columbia, MO",D3="Gainesville, FL",D3="Little Rock, AR"),"A",IF(D3="Knoxville, TN","H","N"))</f>
        <v>H</v>
      </c>
      <c r="F3" s="27" t="str">
        <f>IF(OR(C3="Alabama",C3="Arkansas",C3="Auburn",C3="LSU",C3="Mississippi State",C3="Ole Miss",C3="Texas A&amp;M"),"SECW",IF(OR(C3="Florida",C3="Georgia",C3="Kentucky",C3="Missouri",C3="South Carolina",C3="Tennessee",C3="Vanderbilt"),"SECE","OOC"))</f>
        <v>OOC</v>
      </c>
      <c r="G3" s="8">
        <f>IFERROR(VLOOKUP(C3,'2007'!B:C,2,FALSE),"")</f>
        <v>-0.5</v>
      </c>
      <c r="H3" s="9">
        <f>IF(G3&gt;=0,IF(E3="H",0.94,IF(E3="A",1.06,1)),IF(E3="H",1.06,IF(E3="A",0.94,1)))*G3</f>
        <v>-0.53</v>
      </c>
      <c r="J3" s="2">
        <v>2008</v>
      </c>
      <c r="K3" s="9">
        <f t="shared" ref="K3:K9" si="0">SUMIF(A:A,J3,H:H)</f>
        <v>32.706000000000003</v>
      </c>
      <c r="L3" s="9">
        <f t="shared" ref="L3:L9" si="1">SUMIFS(H:H,A:A,J3,F:F,"SECE")</f>
        <v>51.448000000000008</v>
      </c>
      <c r="M3" s="9">
        <f t="shared" ref="M3:M9" si="2">SUMIFS(H:H,A:A,J3,F:F,"SECW")</f>
        <v>9.581999999999999</v>
      </c>
      <c r="N3" s="9">
        <f t="shared" ref="N3:N9" si="3">SUMIFS(H:H,A:A,J3,F:F,"OOC")</f>
        <v>-28.324000000000002</v>
      </c>
      <c r="O3" s="9">
        <f t="shared" ref="O3:O9" si="4">L3+M3</f>
        <v>61.030000000000008</v>
      </c>
      <c r="P3" s="9">
        <f t="shared" ref="P3:P9" si="5">SUMIFS(H:H,A:A,J3,E:E,"H")</f>
        <v>11.017999999999997</v>
      </c>
      <c r="Q3" s="9">
        <f t="shared" ref="Q3:Q9" si="6">SUMIFS(H:H,A:A,J3,E:E,"A")+SUMIFS(H:H,A:A,J3,E:E,"N")</f>
        <v>21.687999999999999</v>
      </c>
    </row>
    <row r="4" spans="1:17" x14ac:dyDescent="0.3">
      <c r="A4" s="3">
        <v>2007</v>
      </c>
      <c r="B4" s="7">
        <v>3</v>
      </c>
      <c r="C4" s="27" t="s">
        <v>5</v>
      </c>
      <c r="D4" s="7" t="s">
        <v>151</v>
      </c>
      <c r="E4" s="7" t="str">
        <f>IF(OR(D4="Nashville, TN",D4="Baton Rouge, LA",D4="Starkville, MS",D4="Fayetteville, AR",D4="Columbia, SC",D4="Tuscaloosa, AL",D4="Auburn, AL",D4="Oxford, MS",D4="Lexington, KY",D4="College Station, TX",D4="Athens, GA",D4="Columbia, MO",D4="Gainesville, FL",D4="Little Rock, AR"),"A",IF(D4="Knoxville, TN","H","N"))</f>
        <v>A</v>
      </c>
      <c r="F4" s="7" t="str">
        <f>IF(OR(C4="Alabama",C4="Arkansas",C4="Auburn",C4="LSU",C4="Mississippi State",C4="Ole Miss",C4="Texas A&amp;M"),"SECW",IF(OR(C4="Florida",C4="Georgia",C4="Kentucky",C4="Missouri",C4="South Carolina",C4="Tennessee",C4="Vanderbilt"),"SECE","OOC"))</f>
        <v>SECE</v>
      </c>
      <c r="G4" s="8">
        <f>IFERROR(VLOOKUP(C4,'2007'!B:C,2,FALSE),"")</f>
        <v>21.8</v>
      </c>
      <c r="H4" s="9">
        <f>IF(G4&gt;=0,IF(E4="H",0.94,IF(E4="A",1.06,1)),IF(E4="H",1.06,IF(E4="A",0.94,1)))*G4</f>
        <v>23.108000000000001</v>
      </c>
      <c r="J4" s="2">
        <v>2009</v>
      </c>
      <c r="K4" s="9">
        <f t="shared" si="0"/>
        <v>53.765999999999998</v>
      </c>
      <c r="L4" s="9">
        <f t="shared" si="1"/>
        <v>39.397999999999996</v>
      </c>
      <c r="M4" s="9">
        <f t="shared" si="2"/>
        <v>40.46</v>
      </c>
      <c r="N4" s="9">
        <f t="shared" si="3"/>
        <v>-26.091999999999999</v>
      </c>
      <c r="O4" s="9">
        <f t="shared" si="4"/>
        <v>79.858000000000004</v>
      </c>
      <c r="P4" s="9">
        <f t="shared" si="5"/>
        <v>-8.1380000000000017</v>
      </c>
      <c r="Q4" s="9">
        <f t="shared" si="6"/>
        <v>61.903999999999996</v>
      </c>
    </row>
    <row r="5" spans="1:17" x14ac:dyDescent="0.3">
      <c r="A5" s="3">
        <v>2007</v>
      </c>
      <c r="B5" s="27">
        <v>4</v>
      </c>
      <c r="C5" s="27" t="s">
        <v>93</v>
      </c>
      <c r="D5" s="27" t="s">
        <v>135</v>
      </c>
      <c r="E5" s="27" t="str">
        <f>IF(OR(D5="Nashville, TN",D5="Baton Rouge, LA",D5="Starkville, MS",D5="Fayetteville, AR",D5="Columbia, SC",D5="Tuscaloosa, AL",D5="Auburn, AL",D5="Oxford, MS",D5="Lexington, KY",D5="College Station, TX",D5="Athens, GA",D5="Columbia, MO",D5="Gainesville, FL",D5="Little Rock, AR"),"A",IF(D5="Knoxville, TN","H","N"))</f>
        <v>H</v>
      </c>
      <c r="F5" s="27" t="str">
        <f>IF(OR(C5="Alabama",C5="Arkansas",C5="Auburn",C5="LSU",C5="Mississippi State",C5="Ole Miss",C5="Texas A&amp;M"),"SECW",IF(OR(C5="Florida",C5="Georgia",C5="Kentucky",C5="Missouri",C5="South Carolina",C5="Tennessee",C5="Vanderbilt"),"SECE","OOC"))</f>
        <v>OOC</v>
      </c>
      <c r="G5" s="8">
        <f>IFERROR(VLOOKUP(C5,'2007'!B:C,2,FALSE),"")</f>
        <v>-9.9</v>
      </c>
      <c r="H5" s="9">
        <f>IF(G5&gt;=0,IF(E5="H",0.94,IF(E5="A",1.06,1)),IF(E5="H",1.06,IF(E5="A",0.94,1)))*G5</f>
        <v>-10.494000000000002</v>
      </c>
      <c r="J5" s="2">
        <v>2010</v>
      </c>
      <c r="K5" s="9">
        <f t="shared" si="0"/>
        <v>34.239999999999988</v>
      </c>
      <c r="L5" s="9">
        <f t="shared" si="1"/>
        <v>33.207999999999998</v>
      </c>
      <c r="M5" s="9">
        <f t="shared" si="2"/>
        <v>39.587999999999994</v>
      </c>
      <c r="N5" s="9">
        <f t="shared" si="3"/>
        <v>-38.556000000000004</v>
      </c>
      <c r="O5" s="9">
        <f t="shared" si="4"/>
        <v>72.795999999999992</v>
      </c>
      <c r="P5" s="9">
        <f t="shared" si="5"/>
        <v>11.451999999999995</v>
      </c>
      <c r="Q5" s="9">
        <f t="shared" si="6"/>
        <v>22.788000000000004</v>
      </c>
    </row>
    <row r="6" spans="1:17" x14ac:dyDescent="0.3">
      <c r="A6" s="3">
        <v>2007</v>
      </c>
      <c r="B6" s="27">
        <v>5</v>
      </c>
      <c r="C6" s="27" t="s">
        <v>12</v>
      </c>
      <c r="D6" s="27" t="s">
        <v>135</v>
      </c>
      <c r="E6" s="27" t="str">
        <f>IF(OR(D6="Nashville, TN",D6="Baton Rouge, LA",D6="Starkville, MS",D6="Fayetteville, AR",D6="Columbia, SC",D6="Tuscaloosa, AL",D6="Auburn, AL",D6="Oxford, MS",D6="Lexington, KY",D6="College Station, TX",D6="Athens, GA",D6="Columbia, MO",D6="Gainesville, FL",D6="Little Rock, AR"),"A",IF(D6="Knoxville, TN","H","N"))</f>
        <v>H</v>
      </c>
      <c r="F6" s="27" t="str">
        <f>IF(OR(C6="Alabama",C6="Arkansas",C6="Auburn",C6="LSU",C6="Mississippi State",C6="Ole Miss",C6="Texas A&amp;M"),"SECW",IF(OR(C6="Florida",C6="Georgia",C6="Kentucky",C6="Missouri",C6="South Carolina",C6="Tennessee",C6="Vanderbilt"),"SECE","OOC"))</f>
        <v>SECE</v>
      </c>
      <c r="G6" s="8">
        <f>IFERROR(VLOOKUP(C6,'2007'!B:C,2,FALSE),"")</f>
        <v>14.4</v>
      </c>
      <c r="H6" s="9">
        <f>IF(G6&gt;=0,IF(E6="H",0.94,IF(E6="A",1.06,1)),IF(E6="H",1.06,IF(E6="A",0.94,1)))*G6</f>
        <v>13.536</v>
      </c>
      <c r="J6" s="2">
        <v>2011</v>
      </c>
      <c r="K6" s="9">
        <f t="shared" si="0"/>
        <v>40.448</v>
      </c>
      <c r="L6" s="9">
        <f t="shared" si="1"/>
        <v>34.89</v>
      </c>
      <c r="M6" s="9">
        <f t="shared" si="2"/>
        <v>69.165999999999997</v>
      </c>
      <c r="N6" s="9">
        <f t="shared" si="3"/>
        <v>-63.608000000000004</v>
      </c>
      <c r="O6" s="9">
        <f t="shared" si="4"/>
        <v>104.056</v>
      </c>
      <c r="P6" s="9">
        <f t="shared" si="5"/>
        <v>-2.5080000000000133</v>
      </c>
      <c r="Q6" s="9">
        <f t="shared" si="6"/>
        <v>42.95600000000001</v>
      </c>
    </row>
    <row r="7" spans="1:17" x14ac:dyDescent="0.3">
      <c r="A7" s="3">
        <v>2007</v>
      </c>
      <c r="B7" s="27">
        <v>6</v>
      </c>
      <c r="C7" s="27" t="s">
        <v>52</v>
      </c>
      <c r="D7" s="27" t="s">
        <v>147</v>
      </c>
      <c r="E7" s="27" t="str">
        <f>IF(OR(D7="Nashville, TN",D7="Baton Rouge, LA",D7="Starkville, MS",D7="Fayetteville, AR",D7="Columbia, SC",D7="Tuscaloosa, AL",D7="Auburn, AL",D7="Oxford, MS",D7="Lexington, KY",D7="College Station, TX",D7="Athens, GA",D7="Columbia, MO",D7="Gainesville, FL",D7="Little Rock, AR"),"A",IF(D7="Knoxville, TN","H","N"))</f>
        <v>A</v>
      </c>
      <c r="F7" s="27" t="str">
        <f>IF(OR(C7="Alabama",C7="Arkansas",C7="Auburn",C7="LSU",C7="Mississippi State",C7="Ole Miss",C7="Texas A&amp;M"),"SECW",IF(OR(C7="Florida",C7="Georgia",C7="Kentucky",C7="Missouri",C7="South Carolina",C7="Tennessee",C7="Vanderbilt"),"SECE","OOC"))</f>
        <v>SECW</v>
      </c>
      <c r="G7" s="8">
        <f>IFERROR(VLOOKUP(C7,'2007'!B:C,2,FALSE),"")</f>
        <v>3.2</v>
      </c>
      <c r="H7" s="9">
        <f>IF(G7&gt;=0,IF(E7="H",0.94,IF(E7="A",1.06,1)),IF(E7="H",1.06,IF(E7="A",0.94,1)))*G7</f>
        <v>3.3920000000000003</v>
      </c>
      <c r="J7" s="2">
        <v>2012</v>
      </c>
      <c r="K7" s="9">
        <f t="shared" si="0"/>
        <v>45.453999999999994</v>
      </c>
      <c r="L7" s="9">
        <f t="shared" si="1"/>
        <v>64.463999999999999</v>
      </c>
      <c r="M7" s="9">
        <f t="shared" si="2"/>
        <v>33.573999999999998</v>
      </c>
      <c r="N7" s="9">
        <f t="shared" si="3"/>
        <v>-52.584000000000003</v>
      </c>
      <c r="O7" s="9">
        <f t="shared" si="4"/>
        <v>98.037999999999997</v>
      </c>
      <c r="P7" s="9">
        <f t="shared" si="5"/>
        <v>2.2139999999999946</v>
      </c>
      <c r="Q7" s="9">
        <f t="shared" si="6"/>
        <v>43.239999999999995</v>
      </c>
    </row>
    <row r="8" spans="1:17" x14ac:dyDescent="0.3">
      <c r="A8" s="3">
        <v>2007</v>
      </c>
      <c r="B8" s="27">
        <v>7</v>
      </c>
      <c r="C8" s="27" t="s">
        <v>43</v>
      </c>
      <c r="D8" s="27" t="s">
        <v>132</v>
      </c>
      <c r="E8" s="27" t="str">
        <f>IF(OR(D8="Nashville, TN",D8="Baton Rouge, LA",D8="Starkville, MS",D8="Fayetteville, AR",D8="Columbia, SC",D8="Tuscaloosa, AL",D8="Auburn, AL",D8="Oxford, MS",D8="Lexington, KY",D8="College Station, TX",D8="Athens, GA",D8="Columbia, MO",D8="Gainesville, FL",D8="Little Rock, AR"),"A",IF(D8="Knoxville, TN","H","N"))</f>
        <v>A</v>
      </c>
      <c r="F8" s="27" t="str">
        <f>IF(OR(C8="Alabama",C8="Arkansas",C8="Auburn",C8="LSU",C8="Mississippi State",C8="Ole Miss",C8="Texas A&amp;M"),"SECW",IF(OR(C8="Florida",C8="Georgia",C8="Kentucky",C8="Missouri",C8="South Carolina",C8="Tennessee",C8="Vanderbilt"),"SECE","OOC"))</f>
        <v>SECW</v>
      </c>
      <c r="G8" s="8">
        <f>IFERROR(VLOOKUP(C8,'2007'!B:C,2,FALSE),"")</f>
        <v>3.1</v>
      </c>
      <c r="H8" s="9">
        <f>IF(G8&gt;=0,IF(E8="H",0.94,IF(E8="A",1.06,1)),IF(E8="H",1.06,IF(E8="A",0.94,1)))*G8</f>
        <v>3.2860000000000005</v>
      </c>
      <c r="J8" s="2">
        <v>2013</v>
      </c>
      <c r="K8" s="9">
        <f t="shared" si="0"/>
        <v>78.126000000000005</v>
      </c>
      <c r="L8" s="9">
        <f t="shared" si="1"/>
        <v>58.667999999999999</v>
      </c>
      <c r="M8" s="9">
        <f t="shared" si="2"/>
        <v>42.707999999999998</v>
      </c>
      <c r="N8" s="9">
        <f t="shared" si="3"/>
        <v>-23.250000000000004</v>
      </c>
      <c r="O8" s="9">
        <f t="shared" si="4"/>
        <v>101.376</v>
      </c>
      <c r="P8" s="9">
        <f t="shared" si="5"/>
        <v>14.435999999999988</v>
      </c>
      <c r="Q8" s="9">
        <f t="shared" si="6"/>
        <v>63.69</v>
      </c>
    </row>
    <row r="9" spans="1:17" x14ac:dyDescent="0.3">
      <c r="A9" s="3">
        <v>2007</v>
      </c>
      <c r="B9" s="27">
        <v>8</v>
      </c>
      <c r="C9" s="27" t="s">
        <v>34</v>
      </c>
      <c r="D9" s="27" t="s">
        <v>135</v>
      </c>
      <c r="E9" s="27" t="str">
        <f>IF(OR(D9="Nashville, TN",D9="Baton Rouge, LA",D9="Starkville, MS",D9="Fayetteville, AR",D9="Columbia, SC",D9="Tuscaloosa, AL",D9="Auburn, AL",D9="Oxford, MS",D9="Lexington, KY",D9="College Station, TX",D9="Athens, GA",D9="Columbia, MO",D9="Gainesville, FL",D9="Little Rock, AR"),"A",IF(D9="Knoxville, TN","H","N"))</f>
        <v>H</v>
      </c>
      <c r="F9" s="27" t="str">
        <f>IF(OR(C9="Alabama",C9="Arkansas",C9="Auburn",C9="LSU",C9="Mississippi State",C9="Ole Miss",C9="Texas A&amp;M"),"SECW",IF(OR(C9="Florida",C9="Georgia",C9="Kentucky",C9="Missouri",C9="South Carolina",C9="Tennessee",C9="Vanderbilt"),"SECE","OOC"))</f>
        <v>SECE</v>
      </c>
      <c r="G9" s="8">
        <f>IFERROR(VLOOKUP(C9,'2007'!B:C,2,FALSE),"")</f>
        <v>9.6</v>
      </c>
      <c r="H9" s="9">
        <f>IF(G9&gt;=0,IF(E9="H",0.94,IF(E9="A",1.06,1)),IF(E9="H",1.06,IF(E9="A",0.94,1)))*G9</f>
        <v>9.0239999999999991</v>
      </c>
      <c r="J9" s="2">
        <v>2014</v>
      </c>
      <c r="K9" s="9">
        <f t="shared" si="0"/>
        <v>88.885999999999996</v>
      </c>
      <c r="L9" s="9">
        <f t="shared" si="1"/>
        <v>46.617999999999995</v>
      </c>
      <c r="M9" s="9">
        <f t="shared" si="2"/>
        <v>50.981999999999999</v>
      </c>
      <c r="N9" s="9">
        <f t="shared" si="3"/>
        <v>-8.7140000000000022</v>
      </c>
      <c r="O9" s="9">
        <f t="shared" si="4"/>
        <v>97.6</v>
      </c>
      <c r="P9" s="9">
        <f t="shared" si="5"/>
        <v>23.659999999999997</v>
      </c>
      <c r="Q9" s="9">
        <f t="shared" si="6"/>
        <v>65.226000000000013</v>
      </c>
    </row>
    <row r="10" spans="1:17" x14ac:dyDescent="0.3">
      <c r="A10" s="3">
        <v>2007</v>
      </c>
      <c r="B10" s="7">
        <v>9</v>
      </c>
      <c r="C10" s="27" t="s">
        <v>108</v>
      </c>
      <c r="D10" s="7" t="s">
        <v>135</v>
      </c>
      <c r="E10" s="7" t="str">
        <f>IF(OR(D10="Nashville, TN",D10="Baton Rouge, LA",D10="Starkville, MS",D10="Fayetteville, AR",D10="Columbia, SC",D10="Tuscaloosa, AL",D10="Auburn, AL",D10="Oxford, MS",D10="Lexington, KY",D10="College Station, TX",D10="Athens, GA",D10="Columbia, MO",D10="Gainesville, FL",D10="Little Rock, AR"),"A",IF(D10="Knoxville, TN","H","N"))</f>
        <v>H</v>
      </c>
      <c r="F10" s="7" t="str">
        <f>IF(OR(C10="Alabama",C10="Arkansas",C10="Auburn",C10="LSU",C10="Mississippi State",C10="Ole Miss",C10="Texas A&amp;M"),"SECW",IF(OR(C10="Florida",C10="Georgia",C10="Kentucky",C10="Missouri",C10="South Carolina",C10="Tennessee",C10="Vanderbilt"),"SECE","OOC"))</f>
        <v>OOC</v>
      </c>
      <c r="G10" s="8">
        <f>IFERROR(VLOOKUP(C10,'2007'!B:C,2,FALSE),"")</f>
        <v>-13.2</v>
      </c>
      <c r="H10" s="9">
        <f>IF(G10&gt;=0,IF(E10="H",0.94,IF(E10="A",1.06,1)),IF(E10="H",1.06,IF(E10="A",0.94,1)))*G10</f>
        <v>-13.991999999999999</v>
      </c>
      <c r="J10" s="10"/>
      <c r="K10" s="11"/>
      <c r="L10" s="11"/>
      <c r="M10" s="11"/>
      <c r="N10" s="11"/>
      <c r="O10" s="11"/>
      <c r="P10" s="11"/>
      <c r="Q10" s="11"/>
    </row>
    <row r="11" spans="1:17" x14ac:dyDescent="0.3">
      <c r="A11" s="3">
        <v>2007</v>
      </c>
      <c r="B11" s="27">
        <v>10</v>
      </c>
      <c r="C11" s="27" t="s">
        <v>37</v>
      </c>
      <c r="D11" s="27" t="s">
        <v>135</v>
      </c>
      <c r="E11" s="27" t="str">
        <f>IF(OR(D11="Nashville, TN",D11="Baton Rouge, LA",D11="Starkville, MS",D11="Fayetteville, AR",D11="Columbia, SC",D11="Tuscaloosa, AL",D11="Auburn, AL",D11="Oxford, MS",D11="Lexington, KY",D11="College Station, TX",D11="Athens, GA",D11="Columbia, MO",D11="Gainesville, FL",D11="Little Rock, AR"),"A",IF(D11="Knoxville, TN","H","N"))</f>
        <v>H</v>
      </c>
      <c r="F11" s="27" t="str">
        <f>IF(OR(C11="Alabama",C11="Arkansas",C11="Auburn",C11="LSU",C11="Mississippi State",C11="Ole Miss",C11="Texas A&amp;M"),"SECW",IF(OR(C11="Florida",C11="Georgia",C11="Kentucky",C11="Missouri",C11="South Carolina",C11="Tennessee",C11="Vanderbilt"),"SECE","OOC"))</f>
        <v>SECW</v>
      </c>
      <c r="G11" s="8">
        <f>IFERROR(VLOOKUP(C11,'2007'!B:C,2,FALSE),"")</f>
        <v>5</v>
      </c>
      <c r="H11" s="9">
        <f>IF(G11&gt;=0,IF(E11="H",0.94,IF(E11="A",1.06,1)),IF(E11="H",1.06,IF(E11="A",0.94,1)))*G11</f>
        <v>4.6999999999999993</v>
      </c>
      <c r="J11" s="2" t="s">
        <v>249</v>
      </c>
      <c r="K11" s="9">
        <f>MIN(K2:K9)</f>
        <v>32.706000000000003</v>
      </c>
      <c r="L11" s="9">
        <f t="shared" ref="L11:Q11" si="7">MIN(L2:L9)</f>
        <v>33.207999999999998</v>
      </c>
      <c r="M11" s="9">
        <f t="shared" si="7"/>
        <v>9.581999999999999</v>
      </c>
      <c r="N11" s="9">
        <f t="shared" si="7"/>
        <v>-63.608000000000004</v>
      </c>
      <c r="O11" s="9">
        <f t="shared" si="7"/>
        <v>61.030000000000008</v>
      </c>
      <c r="P11" s="9">
        <f t="shared" si="7"/>
        <v>-8.1380000000000017</v>
      </c>
      <c r="Q11" s="9">
        <f t="shared" si="7"/>
        <v>21.687999999999999</v>
      </c>
    </row>
    <row r="12" spans="1:17" x14ac:dyDescent="0.3">
      <c r="A12" s="3">
        <v>2007</v>
      </c>
      <c r="B12" s="7">
        <v>11</v>
      </c>
      <c r="C12" s="7" t="s">
        <v>64</v>
      </c>
      <c r="D12" s="7" t="s">
        <v>135</v>
      </c>
      <c r="E12" s="7" t="str">
        <f>IF(OR(D12="Nashville, TN",D12="Baton Rouge, LA",D12="Starkville, MS",D12="Fayetteville, AR",D12="Columbia, SC",D12="Tuscaloosa, AL",D12="Auburn, AL",D12="Oxford, MS",D12="Lexington, KY",D12="College Station, TX",D12="Athens, GA",D12="Columbia, MO",D12="Gainesville, FL",D12="Little Rock, AR"),"A",IF(D12="Knoxville, TN","H","N"))</f>
        <v>H</v>
      </c>
      <c r="F12" s="7" t="str">
        <f>IF(OR(C12="Alabama",C12="Arkansas",C12="Auburn",C12="LSU",C12="Mississippi State",C12="Ole Miss",C12="Texas A&amp;M"),"SECW",IF(OR(C12="Florida",C12="Georgia",C12="Kentucky",C12="Missouri",C12="South Carolina",C12="Tennessee",C12="Vanderbilt"),"SECE","OOC"))</f>
        <v>SECE</v>
      </c>
      <c r="G12" s="8">
        <f>IFERROR(VLOOKUP(C12,'2007'!B:C,2,FALSE),"")</f>
        <v>3.5</v>
      </c>
      <c r="H12" s="9">
        <f>IF(G12&gt;=0,IF(E12="H",0.94,IF(E12="A",1.06,1)),IF(E12="H",1.06,IF(E12="A",0.94,1)))*G12</f>
        <v>3.29</v>
      </c>
      <c r="J12" s="2" t="s">
        <v>250</v>
      </c>
      <c r="K12" s="9">
        <f>MAX(K2:K9)</f>
        <v>88.885999999999996</v>
      </c>
      <c r="L12" s="9">
        <f t="shared" ref="L12:Q12" si="8">MAX(L2:L9)</f>
        <v>64.463999999999999</v>
      </c>
      <c r="M12" s="9">
        <f t="shared" si="8"/>
        <v>69.165999999999997</v>
      </c>
      <c r="N12" s="9">
        <f t="shared" si="8"/>
        <v>-8.7140000000000022</v>
      </c>
      <c r="O12" s="9">
        <f t="shared" si="8"/>
        <v>104.056</v>
      </c>
      <c r="P12" s="9">
        <f t="shared" si="8"/>
        <v>23.659999999999997</v>
      </c>
      <c r="Q12" s="9">
        <f t="shared" si="8"/>
        <v>65.226000000000013</v>
      </c>
    </row>
    <row r="13" spans="1:17" x14ac:dyDescent="0.3">
      <c r="A13" s="3">
        <v>2007</v>
      </c>
      <c r="B13" s="27">
        <v>12</v>
      </c>
      <c r="C13" s="27" t="s">
        <v>26</v>
      </c>
      <c r="D13" s="27" t="s">
        <v>146</v>
      </c>
      <c r="E13" s="27" t="str">
        <f>IF(OR(D13="Nashville, TN",D13="Baton Rouge, LA",D13="Starkville, MS",D13="Fayetteville, AR",D13="Columbia, SC",D13="Tuscaloosa, AL",D13="Auburn, AL",D13="Oxford, MS",D13="Lexington, KY",D13="College Station, TX",D13="Athens, GA",D13="Columbia, MO",D13="Gainesville, FL",D13="Little Rock, AR"),"A",IF(D13="Knoxville, TN","H","N"))</f>
        <v>A</v>
      </c>
      <c r="F13" s="27" t="str">
        <f>IF(OR(C13="Alabama",C13="Arkansas",C13="Auburn",C13="LSU",C13="Mississippi State",C13="Ole Miss",C13="Texas A&amp;M"),"SECW",IF(OR(C13="Florida",C13="Georgia",C13="Kentucky",C13="Missouri",C13="South Carolina",C13="Tennessee",C13="Vanderbilt"),"SECE","OOC"))</f>
        <v>SECE</v>
      </c>
      <c r="G13" s="8">
        <f>IFERROR(VLOOKUP(C13,'2007'!B:C,2,FALSE),"")</f>
        <v>10.6</v>
      </c>
      <c r="H13" s="9">
        <f>IF(G13&gt;=0,IF(E13="H",0.94,IF(E13="A",1.06,1)),IF(E13="H",1.06,IF(E13="A",0.94,1)))*G13</f>
        <v>11.236000000000001</v>
      </c>
      <c r="J13" s="2" t="s">
        <v>251</v>
      </c>
      <c r="K13" s="9">
        <f>AVERAGE(K2:K9)</f>
        <v>53.874249999999989</v>
      </c>
      <c r="L13" s="9">
        <f t="shared" ref="L13:Q13" si="9">AVERAGE(L2:L9)</f>
        <v>48.611000000000004</v>
      </c>
      <c r="M13" s="9">
        <f t="shared" si="9"/>
        <v>37.179749999999999</v>
      </c>
      <c r="N13" s="9">
        <f t="shared" si="9"/>
        <v>-31.916500000000003</v>
      </c>
      <c r="O13" s="9">
        <f t="shared" si="9"/>
        <v>85.790750000000003</v>
      </c>
      <c r="P13" s="9">
        <f t="shared" si="9"/>
        <v>7.2084999999999946</v>
      </c>
      <c r="Q13" s="9">
        <f t="shared" si="9"/>
        <v>46.665750000000003</v>
      </c>
    </row>
    <row r="14" spans="1:17" ht="15" customHeight="1" x14ac:dyDescent="0.3">
      <c r="A14" s="4">
        <v>2008</v>
      </c>
      <c r="B14" s="12">
        <v>1</v>
      </c>
      <c r="C14" s="13" t="s">
        <v>32</v>
      </c>
      <c r="D14" s="12" t="s">
        <v>227</v>
      </c>
      <c r="E14" s="12" t="s">
        <v>157</v>
      </c>
      <c r="F14" s="12" t="str">
        <f>IF(OR(C14="Alabama",C14="Arkansas",C14="Auburn",C14="LSU",C14="Mississippi State",C14="Ole Miss",C14="Texas A&amp;M"),"SECW",IF(OR(C14="Florida",C14="Georgia",C14="Kentucky",C14="Missouri",C14="South Carolina",C14="Tennessee",C14="Vanderbilt"),"SECE","OOC"))</f>
        <v>OOC</v>
      </c>
      <c r="G14" s="14">
        <f>IFERROR(VLOOKUP(C14,'2008'!B:C,2,FALSE),"")</f>
        <v>-0.7</v>
      </c>
      <c r="H14" s="15">
        <f>IF(G14&gt;=0,IF(E14="H",0.94,IF(E14="A",1.06,1)),IF(E14="H",1.06,IF(E14="A",0.94,1)))*G14</f>
        <v>-0.65799999999999992</v>
      </c>
      <c r="J14" s="2" t="s">
        <v>252</v>
      </c>
      <c r="K14" s="9">
        <f>_xlfn.STDEV.S(K2:K9)</f>
        <v>20.39240546134765</v>
      </c>
      <c r="L14" s="9">
        <f t="shared" ref="L14:Q14" si="10">_xlfn.STDEV.S(L2:L9)</f>
        <v>12.006218531601485</v>
      </c>
      <c r="M14" s="9">
        <f t="shared" si="10"/>
        <v>19.643650706307838</v>
      </c>
      <c r="N14" s="9">
        <f t="shared" si="10"/>
        <v>18.70678803459932</v>
      </c>
      <c r="O14" s="9">
        <f t="shared" si="10"/>
        <v>16.411239769917248</v>
      </c>
      <c r="P14" s="9">
        <f t="shared" si="10"/>
        <v>10.093014599924331</v>
      </c>
      <c r="Q14" s="9">
        <f t="shared" si="10"/>
        <v>17.373033239148885</v>
      </c>
    </row>
    <row r="15" spans="1:17" x14ac:dyDescent="0.3">
      <c r="A15" s="4">
        <v>2008</v>
      </c>
      <c r="B15" s="12">
        <v>2</v>
      </c>
      <c r="C15" s="12" t="s">
        <v>121</v>
      </c>
      <c r="D15" s="12" t="s">
        <v>135</v>
      </c>
      <c r="E15" s="12" t="str">
        <f>IF(OR(D15="Nashville, TN",D15="Baton Rouge, LA",D15="Starkville, MS",D15="Fayetteville, AR",D15="Columbia, SC",D15="Tuscaloosa, AL",D15="Auburn, AL",D15="Oxford, MS",D15="Lexington, KY",D15="College Station, TX",D15="Athens, GA",D15="Columbia, MO",D15="Gainesville, FL",D15="Little Rock, AR"),"A",IF(D15="Knoxville, TN","H","N"))</f>
        <v>H</v>
      </c>
      <c r="F15" s="12" t="str">
        <f>IF(OR(C15="Alabama",C15="Arkansas",C15="Auburn",C15="LSU",C15="Mississippi State",C15="Ole Miss",C15="Texas A&amp;M"),"SECW",IF(OR(C15="Florida",C15="Georgia",C15="Kentucky",C15="Missouri",C15="South Carolina",C15="Tennessee",C15="Vanderbilt"),"SECE","OOC"))</f>
        <v>OOC</v>
      </c>
      <c r="G15" s="14">
        <f>IFERROR(VLOOKUP(C15,'2008'!B:C,2,FALSE),"")</f>
        <v>-12.6</v>
      </c>
      <c r="H15" s="15">
        <f>IF(G15&gt;=0,IF(E15="H",0.94,IF(E15="A",1.06,1)),IF(E15="H",1.06,IF(E15="A",0.94,1)))*G15</f>
        <v>-13.356</v>
      </c>
    </row>
    <row r="16" spans="1:17" x14ac:dyDescent="0.3">
      <c r="A16" s="4">
        <v>2008</v>
      </c>
      <c r="B16" s="12">
        <v>3</v>
      </c>
      <c r="C16" s="12" t="s">
        <v>5</v>
      </c>
      <c r="D16" s="12" t="s">
        <v>135</v>
      </c>
      <c r="E16" s="12" t="str">
        <f>IF(OR(D16="Nashville, TN",D16="Baton Rouge, LA",D16="Starkville, MS",D16="Fayetteville, AR",D16="Columbia, SC",D16="Tuscaloosa, AL",D16="Auburn, AL",D16="Oxford, MS",D16="Lexington, KY",D16="College Station, TX",D16="Athens, GA",D16="Columbia, MO",D16="Gainesville, FL",D16="Little Rock, AR"),"A",IF(D16="Knoxville, TN","H","N"))</f>
        <v>H</v>
      </c>
      <c r="F16" s="12" t="str">
        <f>IF(OR(C16="Alabama",C16="Arkansas",C16="Auburn",C16="LSU",C16="Mississippi State",C16="Ole Miss",C16="Texas A&amp;M"),"SECW",IF(OR(C16="Florida",C16="Georgia",C16="Kentucky",C16="Missouri",C16="South Carolina",C16="Tennessee",C16="Vanderbilt"),"SECE","OOC"))</f>
        <v>SECE</v>
      </c>
      <c r="G16" s="14">
        <f>IFERROR(VLOOKUP(C16,'2008'!B:C,2,FALSE),"")</f>
        <v>30.6</v>
      </c>
      <c r="H16" s="15">
        <f>IF(G16&gt;=0,IF(E16="H",0.94,IF(E16="A",1.06,1)),IF(E16="H",1.06,IF(E16="A",0.94,1)))*G16</f>
        <v>28.763999999999999</v>
      </c>
    </row>
    <row r="17" spans="1:8" x14ac:dyDescent="0.3">
      <c r="A17" s="4">
        <v>2008</v>
      </c>
      <c r="B17" s="12">
        <v>4</v>
      </c>
      <c r="C17" s="12" t="s">
        <v>21</v>
      </c>
      <c r="D17" s="12" t="s">
        <v>148</v>
      </c>
      <c r="E17" s="12" t="str">
        <f>IF(OR(D17="Nashville, TN",D17="Baton Rouge, LA",D17="Starkville, MS",D17="Fayetteville, AR",D17="Columbia, SC",D17="Tuscaloosa, AL",D17="Auburn, AL",D17="Oxford, MS",D17="Lexington, KY",D17="College Station, TX",D17="Athens, GA",D17="Columbia, MO",D17="Gainesville, FL",D17="Little Rock, AR"),"A",IF(D17="Knoxville, TN","H","N"))</f>
        <v>A</v>
      </c>
      <c r="F17" s="12" t="str">
        <f>IF(OR(C17="Alabama",C17="Arkansas",C17="Auburn",C17="LSU",C17="Mississippi State",C17="Ole Miss",C17="Texas A&amp;M"),"SECW",IF(OR(C17="Florida",C17="Georgia",C17="Kentucky",C17="Missouri",C17="South Carolina",C17="Tennessee",C17="Vanderbilt"),"SECE","OOC"))</f>
        <v>SECW</v>
      </c>
      <c r="G17" s="14">
        <f>IFERROR(VLOOKUP(C17,'2008'!B:C,2,FALSE),"")</f>
        <v>-1.6</v>
      </c>
      <c r="H17" s="15">
        <f>IF(G17&gt;=0,IF(E17="H",0.94,IF(E17="A",1.06,1)),IF(E17="H",1.06,IF(E17="A",0.94,1)))*G17</f>
        <v>-1.504</v>
      </c>
    </row>
    <row r="18" spans="1:8" x14ac:dyDescent="0.3">
      <c r="A18" s="4">
        <v>2008</v>
      </c>
      <c r="B18" s="12">
        <v>5</v>
      </c>
      <c r="C18" s="12" t="s">
        <v>118</v>
      </c>
      <c r="D18" s="12" t="s">
        <v>135</v>
      </c>
      <c r="E18" s="12" t="str">
        <f>IF(OR(D18="Nashville, TN",D18="Baton Rouge, LA",D18="Starkville, MS",D18="Fayetteville, AR",D18="Columbia, SC",D18="Tuscaloosa, AL",D18="Auburn, AL",D18="Oxford, MS",D18="Lexington, KY",D18="College Station, TX",D18="Athens, GA",D18="Columbia, MO",D18="Gainesville, FL",D18="Little Rock, AR"),"A",IF(D18="Knoxville, TN","H","N"))</f>
        <v>H</v>
      </c>
      <c r="F18" s="12" t="str">
        <f>IF(OR(C18="Alabama",C18="Arkansas",C18="Auburn",C18="LSU",C18="Mississippi State",C18="Ole Miss",C18="Texas A&amp;M"),"SECW",IF(OR(C18="Florida",C18="Georgia",C18="Kentucky",C18="Missouri",C18="South Carolina",C18="Tennessee",C18="Vanderbilt"),"SECE","OOC"))</f>
        <v>OOC</v>
      </c>
      <c r="G18" s="14">
        <f>IFERROR(VLOOKUP(C18,'2008'!B:C,2,FALSE),"")</f>
        <v>-5.7</v>
      </c>
      <c r="H18" s="15">
        <f>IF(G18&gt;=0,IF(E18="H",0.94,IF(E18="A",1.06,1)),IF(E18="H",1.06,IF(E18="A",0.94,1)))*G18</f>
        <v>-6.0420000000000007</v>
      </c>
    </row>
    <row r="19" spans="1:8" x14ac:dyDescent="0.3">
      <c r="A19" s="4">
        <v>2008</v>
      </c>
      <c r="B19" s="12">
        <v>6</v>
      </c>
      <c r="C19" s="12" t="s">
        <v>12</v>
      </c>
      <c r="D19" s="12" t="s">
        <v>154</v>
      </c>
      <c r="E19" s="12" t="str">
        <f>IF(OR(D19="Nashville, TN",D19="Baton Rouge, LA",D19="Starkville, MS",D19="Fayetteville, AR",D19="Columbia, SC",D19="Tuscaloosa, AL",D19="Auburn, AL",D19="Oxford, MS",D19="Lexington, KY",D19="College Station, TX",D19="Athens, GA",D19="Columbia, MO",D19="Gainesville, FL",D19="Little Rock, AR"),"A",IF(D19="Knoxville, TN","H","N"))</f>
        <v>A</v>
      </c>
      <c r="F19" s="12" t="str">
        <f>IF(OR(C19="Alabama",C19="Arkansas",C19="Auburn",C19="LSU",C19="Mississippi State",C19="Ole Miss",C19="Texas A&amp;M"),"SECW",IF(OR(C19="Florida",C19="Georgia",C19="Kentucky",C19="Missouri",C19="South Carolina",C19="Tennessee",C19="Vanderbilt"),"SECE","OOC"))</f>
        <v>SECE</v>
      </c>
      <c r="G19" s="14">
        <f>IFERROR(VLOOKUP(C19,'2008'!B:C,2,FALSE),"")</f>
        <v>10.9</v>
      </c>
      <c r="H19" s="15">
        <f>IF(G19&gt;=0,IF(E19="H",0.94,IF(E19="A",1.06,1)),IF(E19="H",1.06,IF(E19="A",0.94,1)))*G19</f>
        <v>11.554</v>
      </c>
    </row>
    <row r="20" spans="1:8" x14ac:dyDescent="0.3">
      <c r="A20" s="4">
        <v>2008</v>
      </c>
      <c r="B20" s="12">
        <v>7</v>
      </c>
      <c r="C20" s="12" t="s">
        <v>52</v>
      </c>
      <c r="D20" s="12" t="s">
        <v>135</v>
      </c>
      <c r="E20" s="12" t="str">
        <f>IF(OR(D20="Nashville, TN",D20="Baton Rouge, LA",D20="Starkville, MS",D20="Fayetteville, AR",D20="Columbia, SC",D20="Tuscaloosa, AL",D20="Auburn, AL",D20="Oxford, MS",D20="Lexington, KY",D20="College Station, TX",D20="Athens, GA",D20="Columbia, MO",D20="Gainesville, FL",D20="Little Rock, AR"),"A",IF(D20="Knoxville, TN","H","N"))</f>
        <v>H</v>
      </c>
      <c r="F20" s="12" t="str">
        <f>IF(OR(C20="Alabama",C20="Arkansas",C20="Auburn",C20="LSU",C20="Mississippi State",C20="Ole Miss",C20="Texas A&amp;M"),"SECW",IF(OR(C20="Florida",C20="Georgia",C20="Kentucky",C20="Missouri",C20="South Carolina",C20="Tennessee",C20="Vanderbilt"),"SECE","OOC"))</f>
        <v>SECW</v>
      </c>
      <c r="G20" s="14">
        <f>IFERROR(VLOOKUP(C20,'2008'!B:C,2,FALSE),"")</f>
        <v>-7.1</v>
      </c>
      <c r="H20" s="15">
        <f>IF(G20&gt;=0,IF(E20="H",0.94,IF(E20="A",1.06,1)),IF(E20="H",1.06,IF(E20="A",0.94,1)))*G20</f>
        <v>-7.5259999999999998</v>
      </c>
    </row>
    <row r="21" spans="1:8" x14ac:dyDescent="0.3">
      <c r="A21" s="4">
        <v>2008</v>
      </c>
      <c r="B21" s="12">
        <v>8</v>
      </c>
      <c r="C21" s="12" t="s">
        <v>43</v>
      </c>
      <c r="D21" s="12" t="s">
        <v>135</v>
      </c>
      <c r="E21" s="12" t="str">
        <f>IF(OR(D21="Nashville, TN",D21="Baton Rouge, LA",D21="Starkville, MS",D21="Fayetteville, AR",D21="Columbia, SC",D21="Tuscaloosa, AL",D21="Auburn, AL",D21="Oxford, MS",D21="Lexington, KY",D21="College Station, TX",D21="Athens, GA",D21="Columbia, MO",D21="Gainesville, FL",D21="Little Rock, AR"),"A",IF(D21="Knoxville, TN","H","N"))</f>
        <v>H</v>
      </c>
      <c r="F21" s="12" t="str">
        <f>IF(OR(C21="Alabama",C21="Arkansas",C21="Auburn",C21="LSU",C21="Mississippi State",C21="Ole Miss",C21="Texas A&amp;M"),"SECW",IF(OR(C21="Florida",C21="Georgia",C21="Kentucky",C21="Missouri",C21="South Carolina",C21="Tennessee",C21="Vanderbilt"),"SECE","OOC"))</f>
        <v>SECW</v>
      </c>
      <c r="G21" s="14">
        <f>IFERROR(VLOOKUP(C21,'2008'!B:C,2,FALSE),"")</f>
        <v>19.8</v>
      </c>
      <c r="H21" s="15">
        <f>IF(G21&gt;=0,IF(E21="H",0.94,IF(E21="A",1.06,1)),IF(E21="H",1.06,IF(E21="A",0.94,1)))*G21</f>
        <v>18.611999999999998</v>
      </c>
    </row>
    <row r="22" spans="1:8" x14ac:dyDescent="0.3">
      <c r="A22" s="4">
        <v>2008</v>
      </c>
      <c r="B22" s="12">
        <v>9</v>
      </c>
      <c r="C22" s="12" t="s">
        <v>34</v>
      </c>
      <c r="D22" s="12" t="s">
        <v>153</v>
      </c>
      <c r="E22" s="12" t="str">
        <f>IF(OR(D22="Nashville, TN",D22="Baton Rouge, LA",D22="Starkville, MS",D22="Fayetteville, AR",D22="Columbia, SC",D22="Tuscaloosa, AL",D22="Auburn, AL",D22="Oxford, MS",D22="Lexington, KY",D22="College Station, TX",D22="Athens, GA",D22="Columbia, MO",D22="Gainesville, FL",D22="Little Rock, AR"),"A",IF(D22="Knoxville, TN","H","N"))</f>
        <v>A</v>
      </c>
      <c r="F22" s="12" t="str">
        <f>IF(OR(C22="Alabama",C22="Arkansas",C22="Auburn",C22="LSU",C22="Mississippi State",C22="Ole Miss",C22="Texas A&amp;M"),"SECW",IF(OR(C22="Florida",C22="Georgia",C22="Kentucky",C22="Missouri",C22="South Carolina",C22="Tennessee",C22="Vanderbilt"),"SECE","OOC"))</f>
        <v>SECE</v>
      </c>
      <c r="G22" s="14">
        <f>IFERROR(VLOOKUP(C22,'2008'!B:C,2,FALSE),"")</f>
        <v>8.4</v>
      </c>
      <c r="H22" s="15">
        <f>IF(G22&gt;=0,IF(E22="H",0.94,IF(E22="A",1.06,1)),IF(E22="H",1.06,IF(E22="A",0.94,1)))*G22</f>
        <v>8.9040000000000017</v>
      </c>
    </row>
    <row r="23" spans="1:8" x14ac:dyDescent="0.3">
      <c r="A23" s="4">
        <v>2008</v>
      </c>
      <c r="B23" s="12">
        <v>10</v>
      </c>
      <c r="C23" s="12" t="s">
        <v>75</v>
      </c>
      <c r="D23" s="12" t="s">
        <v>135</v>
      </c>
      <c r="E23" s="12" t="str">
        <f>IF(OR(D23="Nashville, TN",D23="Baton Rouge, LA",D23="Starkville, MS",D23="Fayetteville, AR",D23="Columbia, SC",D23="Tuscaloosa, AL",D23="Auburn, AL",D23="Oxford, MS",D23="Lexington, KY",D23="College Station, TX",D23="Athens, GA",D23="Columbia, MO",D23="Gainesville, FL",D23="Little Rock, AR"),"A",IF(D23="Knoxville, TN","H","N"))</f>
        <v>H</v>
      </c>
      <c r="F23" s="12" t="str">
        <f>IF(OR(C23="Alabama",C23="Arkansas",C23="Auburn",C23="LSU",C23="Mississippi State",C23="Ole Miss",C23="Texas A&amp;M"),"SECW",IF(OR(C23="Florida",C23="Georgia",C23="Kentucky",C23="Missouri",C23="South Carolina",C23="Tennessee",C23="Vanderbilt"),"SECE","OOC"))</f>
        <v>OOC</v>
      </c>
      <c r="G23" s="14">
        <f>IFERROR(VLOOKUP(C23,'2008'!B:C,2,FALSE),"")</f>
        <v>-7.8</v>
      </c>
      <c r="H23" s="15">
        <f>IF(G23&gt;=0,IF(E23="H",0.94,IF(E23="A",1.06,1)),IF(E23="H",1.06,IF(E23="A",0.94,1)))*G23</f>
        <v>-8.2680000000000007</v>
      </c>
    </row>
    <row r="24" spans="1:8" x14ac:dyDescent="0.3">
      <c r="A24" s="4">
        <v>2008</v>
      </c>
      <c r="B24" s="12">
        <v>11</v>
      </c>
      <c r="C24" s="12" t="s">
        <v>64</v>
      </c>
      <c r="D24" s="12" t="s">
        <v>155</v>
      </c>
      <c r="E24" s="12" t="str">
        <f>IF(OR(D24="Nashville, TN",D24="Baton Rouge, LA",D24="Starkville, MS",D24="Fayetteville, AR",D24="Columbia, SC",D24="Tuscaloosa, AL",D24="Auburn, AL",D24="Oxford, MS",D24="Lexington, KY",D24="College Station, TX",D24="Athens, GA",D24="Columbia, MO",D24="Gainesville, FL",D24="Little Rock, AR"),"A",IF(D24="Knoxville, TN","H","N"))</f>
        <v>A</v>
      </c>
      <c r="F24" s="12" t="str">
        <f>IF(OR(C24="Alabama",C24="Arkansas",C24="Auburn",C24="LSU",C24="Mississippi State",C24="Ole Miss",C24="Texas A&amp;M"),"SECW",IF(OR(C24="Florida",C24="Georgia",C24="Kentucky",C24="Missouri",C24="South Carolina",C24="Tennessee",C24="Vanderbilt"),"SECE","OOC"))</f>
        <v>SECE</v>
      </c>
      <c r="G24" s="14">
        <f>IFERROR(VLOOKUP(C24,'2008'!B:C,2,FALSE),"")</f>
        <v>3.2</v>
      </c>
      <c r="H24" s="15">
        <f>IF(G24&gt;=0,IF(E24="H",0.94,IF(E24="A",1.06,1)),IF(E24="H",1.06,IF(E24="A",0.94,1)))*G24</f>
        <v>3.3920000000000003</v>
      </c>
    </row>
    <row r="25" spans="1:8" x14ac:dyDescent="0.3">
      <c r="A25" s="4">
        <v>2008</v>
      </c>
      <c r="B25" s="12">
        <v>12</v>
      </c>
      <c r="C25" s="12" t="s">
        <v>26</v>
      </c>
      <c r="D25" s="12" t="s">
        <v>135</v>
      </c>
      <c r="E25" s="12" t="str">
        <f>IF(OR(D25="Nashville, TN",D25="Baton Rouge, LA",D25="Starkville, MS",D25="Fayetteville, AR",D25="Columbia, SC",D25="Tuscaloosa, AL",D25="Auburn, AL",D25="Oxford, MS",D25="Lexington, KY",D25="College Station, TX",D25="Athens, GA",D25="Columbia, MO",D25="Gainesville, FL",D25="Little Rock, AR"),"A",IF(D25="Knoxville, TN","H","N"))</f>
        <v>H</v>
      </c>
      <c r="F25" s="12" t="str">
        <f>IF(OR(C25="Alabama",C25="Arkansas",C25="Auburn",C25="LSU",C25="Mississippi State",C25="Ole Miss",C25="Texas A&amp;M"),"SECW",IF(OR(C25="Florida",C25="Georgia",C25="Kentucky",C25="Missouri",C25="South Carolina",C25="Tennessee",C25="Vanderbilt"),"SECE","OOC"))</f>
        <v>SECE</v>
      </c>
      <c r="G25" s="14">
        <f>IFERROR(VLOOKUP(C25,'2008'!B:C,2,FALSE),"")</f>
        <v>-1.1000000000000001</v>
      </c>
      <c r="H25" s="15">
        <f>IF(G25&gt;=0,IF(E25="H",0.94,IF(E25="A",1.06,1)),IF(E25="H",1.06,IF(E25="A",0.94,1)))*G25</f>
        <v>-1.1660000000000001</v>
      </c>
    </row>
    <row r="26" spans="1:8" ht="15" customHeight="1" x14ac:dyDescent="0.3">
      <c r="A26" s="3">
        <v>2009</v>
      </c>
      <c r="B26" s="7">
        <v>1</v>
      </c>
      <c r="C26" s="16" t="s">
        <v>122</v>
      </c>
      <c r="D26" s="7" t="s">
        <v>135</v>
      </c>
      <c r="E26" s="7" t="str">
        <f>IF(OR(D26="Nashville, TN",D26="Baton Rouge, LA",D26="Starkville, MS",D26="Fayetteville, AR",D26="Columbia, SC",D26="Tuscaloosa, AL",D26="Auburn, AL",D26="Oxford, MS",D26="Lexington, KY",D26="College Station, TX",D26="Athens, GA",D26="Columbia, MO",D26="Gainesville, FL",D26="Little Rock, AR"),"A",IF(D26="Knoxville, TN","H","N"))</f>
        <v>H</v>
      </c>
      <c r="F26" s="7" t="str">
        <f>IF(OR(C26="Alabama",C26="Arkansas",C26="Auburn",C26="LSU",C26="Mississippi State",C26="Ole Miss",C26="Texas A&amp;M"),"SECW",IF(OR(C26="Florida",C26="Georgia",C26="Kentucky",C26="Missouri",C26="South Carolina",C26="Tennessee",C26="Vanderbilt"),"SECE","OOC"))</f>
        <v>OOC</v>
      </c>
      <c r="G26" s="8">
        <f>IFERROR(VLOOKUP(C26,'2009'!B:C,2,FALSE),"")</f>
        <v>-17.399999999999999</v>
      </c>
      <c r="H26" s="9">
        <f>IF(G26&gt;=0,IF(E26="H",0.94,IF(E26="A",1.06,1)),IF(E26="H",1.06,IF(E26="A",0.94,1)))*G26</f>
        <v>-18.443999999999999</v>
      </c>
    </row>
    <row r="27" spans="1:8" x14ac:dyDescent="0.3">
      <c r="A27" s="3">
        <v>2009</v>
      </c>
      <c r="B27" s="7">
        <v>2</v>
      </c>
      <c r="C27" s="7" t="s">
        <v>32</v>
      </c>
      <c r="D27" s="7" t="s">
        <v>135</v>
      </c>
      <c r="E27" s="7" t="str">
        <f>IF(OR(D27="Nashville, TN",D27="Baton Rouge, LA",D27="Starkville, MS",D27="Fayetteville, AR",D27="Columbia, SC",D27="Tuscaloosa, AL",D27="Auburn, AL",D27="Oxford, MS",D27="Lexington, KY",D27="College Station, TX",D27="Athens, GA",D27="Columbia, MO",D27="Gainesville, FL",D27="Little Rock, AR"),"A",IF(D27="Knoxville, TN","H","N"))</f>
        <v>H</v>
      </c>
      <c r="F27" s="7" t="str">
        <f>IF(OR(C27="Alabama",C27="Arkansas",C27="Auburn",C27="LSU",C27="Mississippi State",C27="Ole Miss",C27="Texas A&amp;M"),"SECW",IF(OR(C27="Florida",C27="Georgia",C27="Kentucky",C27="Missouri",C27="South Carolina",C27="Tennessee",C27="Vanderbilt"),"SECE","OOC"))</f>
        <v>OOC</v>
      </c>
      <c r="G27" s="8">
        <f>IFERROR(VLOOKUP(C27,'2009'!B:C,2,FALSE),"")</f>
        <v>1.9</v>
      </c>
      <c r="H27" s="9">
        <f>IF(G27&gt;=0,IF(E27="H",0.94,IF(E27="A",1.06,1)),IF(E27="H",1.06,IF(E27="A",0.94,1)))*G27</f>
        <v>1.7859999999999998</v>
      </c>
    </row>
    <row r="28" spans="1:8" x14ac:dyDescent="0.3">
      <c r="A28" s="3">
        <v>2009</v>
      </c>
      <c r="B28" s="27">
        <v>3</v>
      </c>
      <c r="C28" s="27" t="s">
        <v>5</v>
      </c>
      <c r="D28" s="27" t="s">
        <v>151</v>
      </c>
      <c r="E28" s="27" t="str">
        <f>IF(OR(D28="Nashville, TN",D28="Baton Rouge, LA",D28="Starkville, MS",D28="Fayetteville, AR",D28="Columbia, SC",D28="Tuscaloosa, AL",D28="Auburn, AL",D28="Oxford, MS",D28="Lexington, KY",D28="College Station, TX",D28="Athens, GA",D28="Columbia, MO",D28="Gainesville, FL",D28="Little Rock, AR"),"A",IF(D28="Knoxville, TN","H","N"))</f>
        <v>A</v>
      </c>
      <c r="F28" s="27" t="str">
        <f>IF(OR(C28="Alabama",C28="Arkansas",C28="Auburn",C28="LSU",C28="Mississippi State",C28="Ole Miss",C28="Texas A&amp;M"),"SECW",IF(OR(C28="Florida",C28="Georgia",C28="Kentucky",C28="Missouri",C28="South Carolina",C28="Tennessee",C28="Vanderbilt"),"SECE","OOC"))</f>
        <v>SECE</v>
      </c>
      <c r="G28" s="8">
        <f>IFERROR(VLOOKUP(C28,'2009'!B:C,2,FALSE),"")</f>
        <v>25</v>
      </c>
      <c r="H28" s="9">
        <f>IF(G28&gt;=0,IF(E28="H",0.94,IF(E28="A",1.06,1)),IF(E28="H",1.06,IF(E28="A",0.94,1)))*G28</f>
        <v>26.5</v>
      </c>
    </row>
    <row r="29" spans="1:8" x14ac:dyDescent="0.3">
      <c r="A29" s="3">
        <v>2009</v>
      </c>
      <c r="B29" s="7">
        <v>4</v>
      </c>
      <c r="C29" s="7" t="s">
        <v>96</v>
      </c>
      <c r="D29" s="7" t="s">
        <v>135</v>
      </c>
      <c r="E29" s="7" t="str">
        <f>IF(OR(D29="Nashville, TN",D29="Baton Rouge, LA",D29="Starkville, MS",D29="Fayetteville, AR",D29="Columbia, SC",D29="Tuscaloosa, AL",D29="Auburn, AL",D29="Oxford, MS",D29="Lexington, KY",D29="College Station, TX",D29="Athens, GA",D29="Columbia, MO",D29="Gainesville, FL",D29="Little Rock, AR"),"A",IF(D29="Knoxville, TN","H","N"))</f>
        <v>H</v>
      </c>
      <c r="F29" s="7" t="str">
        <f>IF(OR(C29="Alabama",C29="Arkansas",C29="Auburn",C29="LSU",C29="Mississippi State",C29="Ole Miss",C29="Texas A&amp;M"),"SECW",IF(OR(C29="Florida",C29="Georgia",C29="Kentucky",C29="Missouri",C29="South Carolina",C29="Tennessee",C29="Vanderbilt"),"SECE","OOC"))</f>
        <v>OOC</v>
      </c>
      <c r="G29" s="8">
        <f>IFERROR(VLOOKUP(C29,'2009'!B:C,2,FALSE),"")</f>
        <v>-2.9</v>
      </c>
      <c r="H29" s="9">
        <f>IF(G29&gt;=0,IF(E29="H",0.94,IF(E29="A",1.06,1)),IF(E29="H",1.06,IF(E29="A",0.94,1)))*G29</f>
        <v>-3.0739999999999998</v>
      </c>
    </row>
    <row r="30" spans="1:8" x14ac:dyDescent="0.3">
      <c r="A30" s="3">
        <v>2009</v>
      </c>
      <c r="B30" s="27">
        <v>5</v>
      </c>
      <c r="C30" s="27" t="s">
        <v>21</v>
      </c>
      <c r="D30" s="27" t="s">
        <v>135</v>
      </c>
      <c r="E30" s="27" t="str">
        <f>IF(OR(D30="Nashville, TN",D30="Baton Rouge, LA",D30="Starkville, MS",D30="Fayetteville, AR",D30="Columbia, SC",D30="Tuscaloosa, AL",D30="Auburn, AL",D30="Oxford, MS",D30="Lexington, KY",D30="College Station, TX",D30="Athens, GA",D30="Columbia, MO",D30="Gainesville, FL",D30="Little Rock, AR"),"A",IF(D30="Knoxville, TN","H","N"))</f>
        <v>H</v>
      </c>
      <c r="F30" s="27" t="str">
        <f>IF(OR(C30="Alabama",C30="Arkansas",C30="Auburn",C30="LSU",C30="Mississippi State",C30="Ole Miss",C30="Texas A&amp;M"),"SECW",IF(OR(C30="Florida",C30="Georgia",C30="Kentucky",C30="Missouri",C30="South Carolina",C30="Tennessee",C30="Vanderbilt"),"SECE","OOC"))</f>
        <v>SECW</v>
      </c>
      <c r="G30" s="8">
        <f>IFERROR(VLOOKUP(C30,'2009'!B:C,2,FALSE),"")</f>
        <v>9.1</v>
      </c>
      <c r="H30" s="9">
        <f>IF(G30&gt;=0,IF(E30="H",0.94,IF(E30="A",1.06,1)),IF(E30="H",1.06,IF(E30="A",0.94,1)))*G30</f>
        <v>8.5539999999999985</v>
      </c>
    </row>
    <row r="31" spans="1:8" x14ac:dyDescent="0.3">
      <c r="A31" s="3">
        <v>2009</v>
      </c>
      <c r="B31" s="27">
        <v>6</v>
      </c>
      <c r="C31" s="27" t="s">
        <v>12</v>
      </c>
      <c r="D31" s="27" t="s">
        <v>135</v>
      </c>
      <c r="E31" s="27" t="str">
        <f>IF(OR(D31="Nashville, TN",D31="Baton Rouge, LA",D31="Starkville, MS",D31="Fayetteville, AR",D31="Columbia, SC",D31="Tuscaloosa, AL",D31="Auburn, AL",D31="Oxford, MS",D31="Lexington, KY",D31="College Station, TX",D31="Athens, GA",D31="Columbia, MO",D31="Gainesville, FL",D31="Little Rock, AR"),"A",IF(D31="Knoxville, TN","H","N"))</f>
        <v>H</v>
      </c>
      <c r="F31" s="27" t="str">
        <f>IF(OR(C31="Alabama",C31="Arkansas",C31="Auburn",C31="LSU",C31="Mississippi State",C31="Ole Miss",C31="Texas A&amp;M"),"SECW",IF(OR(C31="Florida",C31="Georgia",C31="Kentucky",C31="Missouri",C31="South Carolina",C31="Tennessee",C31="Vanderbilt"),"SECE","OOC"))</f>
        <v>SECE</v>
      </c>
      <c r="G31" s="8">
        <f>IFERROR(VLOOKUP(C31,'2009'!B:C,2,FALSE),"")</f>
        <v>7.7</v>
      </c>
      <c r="H31" s="9">
        <f>IF(G31&gt;=0,IF(E31="H",0.94,IF(E31="A",1.06,1)),IF(E31="H",1.06,IF(E31="A",0.94,1)))*G31</f>
        <v>7.2379999999999995</v>
      </c>
    </row>
    <row r="32" spans="1:8" x14ac:dyDescent="0.3">
      <c r="A32" s="3">
        <v>2009</v>
      </c>
      <c r="B32" s="27">
        <v>7</v>
      </c>
      <c r="C32" s="27" t="s">
        <v>43</v>
      </c>
      <c r="D32" s="27" t="s">
        <v>132</v>
      </c>
      <c r="E32" s="27" t="str">
        <f>IF(OR(D32="Nashville, TN",D32="Baton Rouge, LA",D32="Starkville, MS",D32="Fayetteville, AR",D32="Columbia, SC",D32="Tuscaloosa, AL",D32="Auburn, AL",D32="Oxford, MS",D32="Lexington, KY",D32="College Station, TX",D32="Athens, GA",D32="Columbia, MO",D32="Gainesville, FL",D32="Little Rock, AR"),"A",IF(D32="Knoxville, TN","H","N"))</f>
        <v>A</v>
      </c>
      <c r="F32" s="27" t="str">
        <f>IF(OR(C32="Alabama",C32="Arkansas",C32="Auburn",C32="LSU",C32="Mississippi State",C32="Ole Miss",C32="Texas A&amp;M"),"SECW",IF(OR(C32="Florida",C32="Georgia",C32="Kentucky",C32="Missouri",C32="South Carolina",C32="Tennessee",C32="Vanderbilt"),"SECE","OOC"))</f>
        <v>SECW</v>
      </c>
      <c r="G32" s="8">
        <f>IFERROR(VLOOKUP(C32,'2009'!B:C,2,FALSE),"")</f>
        <v>24</v>
      </c>
      <c r="H32" s="9">
        <f>IF(G32&gt;=0,IF(E32="H",0.94,IF(E32="A",1.06,1)),IF(E32="H",1.06,IF(E32="A",0.94,1)))*G32</f>
        <v>25.44</v>
      </c>
    </row>
    <row r="33" spans="1:8" x14ac:dyDescent="0.3">
      <c r="A33" s="3">
        <v>2009</v>
      </c>
      <c r="B33" s="27">
        <v>8</v>
      </c>
      <c r="C33" s="27" t="s">
        <v>34</v>
      </c>
      <c r="D33" s="27" t="s">
        <v>135</v>
      </c>
      <c r="E33" s="27" t="str">
        <f>IF(OR(D33="Nashville, TN",D33="Baton Rouge, LA",D33="Starkville, MS",D33="Fayetteville, AR",D33="Columbia, SC",D33="Tuscaloosa, AL",D33="Auburn, AL",D33="Oxford, MS",D33="Lexington, KY",D33="College Station, TX",D33="Athens, GA",D33="Columbia, MO",D33="Gainesville, FL",D33="Little Rock, AR"),"A",IF(D33="Knoxville, TN","H","N"))</f>
        <v>H</v>
      </c>
      <c r="F33" s="27" t="str">
        <f>IF(OR(C33="Alabama",C33="Arkansas",C33="Auburn",C33="LSU",C33="Mississippi State",C33="Ole Miss",C33="Texas A&amp;M"),"SECW",IF(OR(C33="Florida",C33="Georgia",C33="Kentucky",C33="Missouri",C33="South Carolina",C33="Tennessee",C33="Vanderbilt"),"SECE","OOC"))</f>
        <v>SECE</v>
      </c>
      <c r="G33" s="8">
        <f>IFERROR(VLOOKUP(C33,'2009'!B:C,2,FALSE),"")</f>
        <v>12.9</v>
      </c>
      <c r="H33" s="9">
        <f>IF(G33&gt;=0,IF(E33="H",0.94,IF(E33="A",1.06,1)),IF(E33="H",1.06,IF(E33="A",0.94,1)))*G33</f>
        <v>12.125999999999999</v>
      </c>
    </row>
    <row r="34" spans="1:8" x14ac:dyDescent="0.3">
      <c r="A34" s="3">
        <v>2009</v>
      </c>
      <c r="B34" s="27">
        <v>9</v>
      </c>
      <c r="C34" s="27" t="s">
        <v>112</v>
      </c>
      <c r="D34" s="27" t="s">
        <v>135</v>
      </c>
      <c r="E34" s="27" t="str">
        <f>IF(OR(D34="Nashville, TN",D34="Baton Rouge, LA",D34="Starkville, MS",D34="Fayetteville, AR",D34="Columbia, SC",D34="Tuscaloosa, AL",D34="Auburn, AL",D34="Oxford, MS",D34="Lexington, KY",D34="College Station, TX",D34="Athens, GA",D34="Columbia, MO",D34="Gainesville, FL",D34="Little Rock, AR"),"A",IF(D34="Knoxville, TN","H","N"))</f>
        <v>H</v>
      </c>
      <c r="F34" s="27" t="str">
        <f>IF(OR(C34="Alabama",C34="Arkansas",C34="Auburn",C34="LSU",C34="Mississippi State",C34="Ole Miss",C34="Texas A&amp;M"),"SECW",IF(OR(C34="Florida",C34="Georgia",C34="Kentucky",C34="Missouri",C34="South Carolina",C34="Tennessee",C34="Vanderbilt"),"SECE","OOC"))</f>
        <v>OOC</v>
      </c>
      <c r="G34" s="8">
        <f>IFERROR(VLOOKUP(C34,'2009'!B:C,2,FALSE),"")</f>
        <v>-6</v>
      </c>
      <c r="H34" s="9">
        <f>IF(G34&gt;=0,IF(E34="H",0.94,IF(E34="A",1.06,1)),IF(E34="H",1.06,IF(E34="A",0.94,1)))*G34</f>
        <v>-6.36</v>
      </c>
    </row>
    <row r="35" spans="1:8" x14ac:dyDescent="0.3">
      <c r="A35" s="3">
        <v>2009</v>
      </c>
      <c r="B35" s="7">
        <v>10</v>
      </c>
      <c r="C35" s="7" t="s">
        <v>78</v>
      </c>
      <c r="D35" s="7" t="s">
        <v>137</v>
      </c>
      <c r="E35" s="7" t="str">
        <f>IF(OR(D35="Nashville, TN",D35="Baton Rouge, LA",D35="Starkville, MS",D35="Fayetteville, AR",D35="Columbia, SC",D35="Tuscaloosa, AL",D35="Auburn, AL",D35="Oxford, MS",D35="Lexington, KY",D35="College Station, TX",D35="Athens, GA",D35="Columbia, MO",D35="Gainesville, FL",D35="Little Rock, AR"),"A",IF(D35="Knoxville, TN","H","N"))</f>
        <v>A</v>
      </c>
      <c r="F35" s="7" t="str">
        <f>IF(OR(C35="Alabama",C35="Arkansas",C35="Auburn",C35="LSU",C35="Mississippi State",C35="Ole Miss",C35="Texas A&amp;M"),"SECW",IF(OR(C35="Florida",C35="Georgia",C35="Kentucky",C35="Missouri",C35="South Carolina",C35="Tennessee",C35="Vanderbilt"),"SECE","OOC"))</f>
        <v>SECW</v>
      </c>
      <c r="G35" s="8">
        <f>IFERROR(VLOOKUP(C35,'2009'!B:C,2,FALSE),"")</f>
        <v>6.1</v>
      </c>
      <c r="H35" s="9">
        <f>IF(G35&gt;=0,IF(E35="H",0.94,IF(E35="A",1.06,1)),IF(E35="H",1.06,IF(E35="A",0.94,1)))*G35</f>
        <v>6.4660000000000002</v>
      </c>
    </row>
    <row r="36" spans="1:8" x14ac:dyDescent="0.3">
      <c r="A36" s="3">
        <v>2009</v>
      </c>
      <c r="B36" s="7">
        <v>11</v>
      </c>
      <c r="C36" s="7" t="s">
        <v>64</v>
      </c>
      <c r="D36" s="7" t="s">
        <v>135</v>
      </c>
      <c r="E36" s="7" t="str">
        <f>IF(OR(D36="Nashville, TN",D36="Baton Rouge, LA",D36="Starkville, MS",D36="Fayetteville, AR",D36="Columbia, SC",D36="Tuscaloosa, AL",D36="Auburn, AL",D36="Oxford, MS",D36="Lexington, KY",D36="College Station, TX",D36="Athens, GA",D36="Columbia, MO",D36="Gainesville, FL",D36="Little Rock, AR"),"A",IF(D36="Knoxville, TN","H","N"))</f>
        <v>H</v>
      </c>
      <c r="F36" s="7" t="str">
        <f>IF(OR(C36="Alabama",C36="Arkansas",C36="Auburn",C36="LSU",C36="Mississippi State",C36="Ole Miss",C36="Texas A&amp;M"),"SECW",IF(OR(C36="Florida",C36="Georgia",C36="Kentucky",C36="Missouri",C36="South Carolina",C36="Tennessee",C36="Vanderbilt"),"SECE","OOC"))</f>
        <v>SECE</v>
      </c>
      <c r="G36" s="8">
        <f>IFERROR(VLOOKUP(C36,'2009'!B:C,2,FALSE),"")</f>
        <v>-9.4</v>
      </c>
      <c r="H36" s="9">
        <f>IF(G36&gt;=0,IF(E36="H",0.94,IF(E36="A",1.06,1)),IF(E36="H",1.06,IF(E36="A",0.94,1)))*G36</f>
        <v>-9.9640000000000004</v>
      </c>
    </row>
    <row r="37" spans="1:8" x14ac:dyDescent="0.3">
      <c r="A37" s="3">
        <v>2009</v>
      </c>
      <c r="B37" s="7">
        <v>12</v>
      </c>
      <c r="C37" s="7" t="s">
        <v>26</v>
      </c>
      <c r="D37" s="7" t="s">
        <v>146</v>
      </c>
      <c r="E37" s="7" t="str">
        <f>IF(OR(D37="Nashville, TN",D37="Baton Rouge, LA",D37="Starkville, MS",D37="Fayetteville, AR",D37="Columbia, SC",D37="Tuscaloosa, AL",D37="Auburn, AL",D37="Oxford, MS",D37="Lexington, KY",D37="College Station, TX",D37="Athens, GA",D37="Columbia, MO",D37="Gainesville, FL",D37="Little Rock, AR"),"A",IF(D37="Knoxville, TN","H","N"))</f>
        <v>A</v>
      </c>
      <c r="F37" s="7" t="str">
        <f>IF(OR(C37="Alabama",C37="Arkansas",C37="Auburn",C37="LSU",C37="Mississippi State",C37="Ole Miss",C37="Texas A&amp;M"),"SECW",IF(OR(C37="Florida",C37="Georgia",C37="Kentucky",C37="Missouri",C37="South Carolina",C37="Tennessee",C37="Vanderbilt"),"SECE","OOC"))</f>
        <v>SECE</v>
      </c>
      <c r="G37" s="8">
        <f>IFERROR(VLOOKUP(C37,'2009'!B:C,2,FALSE),"")</f>
        <v>3.3</v>
      </c>
      <c r="H37" s="9">
        <f>IF(G37&gt;=0,IF(E37="H",0.94,IF(E37="A",1.06,1)),IF(E37="H",1.06,IF(E37="A",0.94,1)))*G37</f>
        <v>3.4979999999999998</v>
      </c>
    </row>
    <row r="38" spans="1:8" ht="15" customHeight="1" x14ac:dyDescent="0.3">
      <c r="A38" s="4">
        <v>2010</v>
      </c>
      <c r="B38" s="12">
        <v>1</v>
      </c>
      <c r="C38" s="13" t="s">
        <v>173</v>
      </c>
      <c r="D38" s="12" t="s">
        <v>135</v>
      </c>
      <c r="E38" s="12" t="str">
        <f>IF(OR(D38="Nashville, TN",D38="Baton Rouge, LA",D38="Starkville, MS",D38="Fayetteville, AR",D38="Columbia, SC",D38="Tuscaloosa, AL",D38="Auburn, AL",D38="Oxford, MS",D38="Lexington, KY",D38="College Station, TX",D38="Athens, GA",D38="Columbia, MO",D38="Gainesville, FL",D38="Little Rock, AR"),"A",IF(D38="Knoxville, TN","H","N"))</f>
        <v>H</v>
      </c>
      <c r="F38" s="12" t="str">
        <f>IF(OR(C38="Alabama",C38="Arkansas",C38="Auburn",C38="LSU",C38="Mississippi State",C38="Ole Miss",C38="Texas A&amp;M"),"SECW",IF(OR(C38="Florida",C38="Georgia",C38="Kentucky",C38="Missouri",C38="South Carolina",C38="Tennessee",C38="Vanderbilt"),"SECE","OOC"))</f>
        <v>OOC</v>
      </c>
      <c r="G38" s="14">
        <v>-30</v>
      </c>
      <c r="H38" s="15">
        <f>IF(G38&gt;=0,IF(E38="H",0.94,IF(E38="A",1.06,1)),IF(E38="H",1.06,IF(E38="A",0.94,1)))*G38</f>
        <v>-31.8</v>
      </c>
    </row>
    <row r="39" spans="1:8" x14ac:dyDescent="0.3">
      <c r="A39" s="4">
        <v>2010</v>
      </c>
      <c r="B39" s="12">
        <v>2</v>
      </c>
      <c r="C39" s="12" t="s">
        <v>7</v>
      </c>
      <c r="D39" s="12" t="s">
        <v>135</v>
      </c>
      <c r="E39" s="12" t="str">
        <f>IF(OR(D39="Nashville, TN",D39="Baton Rouge, LA",D39="Starkville, MS",D39="Fayetteville, AR",D39="Columbia, SC",D39="Tuscaloosa, AL",D39="Auburn, AL",D39="Oxford, MS",D39="Lexington, KY",D39="College Station, TX",D39="Athens, GA",D39="Columbia, MO",D39="Gainesville, FL",D39="Little Rock, AR"),"A",IF(D39="Knoxville, TN","H","N"))</f>
        <v>H</v>
      </c>
      <c r="F39" s="12" t="str">
        <f>IF(OR(C39="Alabama",C39="Arkansas",C39="Auburn",C39="LSU",C39="Mississippi State",C39="Ole Miss",C39="Texas A&amp;M"),"SECW",IF(OR(C39="Florida",C39="Georgia",C39="Kentucky",C39="Missouri",C39="South Carolina",C39="Tennessee",C39="Vanderbilt"),"SECE","OOC"))</f>
        <v>OOC</v>
      </c>
      <c r="G39" s="14">
        <f>IFERROR(VLOOKUP(C39,'2010'!B:C,2,FALSE),"")</f>
        <v>14.7</v>
      </c>
      <c r="H39" s="15">
        <f>IF(G39&gt;=0,IF(E39="H",0.94,IF(E39="A",1.06,1)),IF(E39="H",1.06,IF(E39="A",0.94,1)))*G39</f>
        <v>13.817999999999998</v>
      </c>
    </row>
    <row r="40" spans="1:8" x14ac:dyDescent="0.3">
      <c r="A40" s="4">
        <v>2010</v>
      </c>
      <c r="B40" s="12">
        <v>3</v>
      </c>
      <c r="C40" s="12" t="s">
        <v>5</v>
      </c>
      <c r="D40" s="12" t="s">
        <v>135</v>
      </c>
      <c r="E40" s="12" t="str">
        <f>IF(OR(D40="Nashville, TN",D40="Baton Rouge, LA",D40="Starkville, MS",D40="Fayetteville, AR",D40="Columbia, SC",D40="Tuscaloosa, AL",D40="Auburn, AL",D40="Oxford, MS",D40="Lexington, KY",D40="College Station, TX",D40="Athens, GA",D40="Columbia, MO",D40="Gainesville, FL",D40="Little Rock, AR"),"A",IF(D40="Knoxville, TN","H","N"))</f>
        <v>H</v>
      </c>
      <c r="F40" s="12" t="str">
        <f>IF(OR(C40="Alabama",C40="Arkansas",C40="Auburn",C40="LSU",C40="Mississippi State",C40="Ole Miss",C40="Texas A&amp;M"),"SECW",IF(OR(C40="Florida",C40="Georgia",C40="Kentucky",C40="Missouri",C40="South Carolina",C40="Tennessee",C40="Vanderbilt"),"SECE","OOC"))</f>
        <v>SECE</v>
      </c>
      <c r="G40" s="14">
        <f>IFERROR(VLOOKUP(C40,'2010'!B:C,2,FALSE),"")</f>
        <v>10.4</v>
      </c>
      <c r="H40" s="15">
        <f>IF(G40&gt;=0,IF(E40="H",0.94,IF(E40="A",1.06,1)),IF(E40="H",1.06,IF(E40="A",0.94,1)))*G40</f>
        <v>9.7759999999999998</v>
      </c>
    </row>
    <row r="41" spans="1:8" x14ac:dyDescent="0.3">
      <c r="A41" s="4">
        <v>2010</v>
      </c>
      <c r="B41" s="12">
        <v>4</v>
      </c>
      <c r="C41" s="12" t="s">
        <v>121</v>
      </c>
      <c r="D41" s="12" t="s">
        <v>135</v>
      </c>
      <c r="E41" s="12" t="str">
        <f>IF(OR(D41="Nashville, TN",D41="Baton Rouge, LA",D41="Starkville, MS",D41="Fayetteville, AR",D41="Columbia, SC",D41="Tuscaloosa, AL",D41="Auburn, AL",D41="Oxford, MS",D41="Lexington, KY",D41="College Station, TX",D41="Athens, GA",D41="Columbia, MO",D41="Gainesville, FL",D41="Little Rock, AR"),"A",IF(D41="Knoxville, TN","H","N"))</f>
        <v>H</v>
      </c>
      <c r="F41" s="12" t="str">
        <f>IF(OR(C41="Alabama",C41="Arkansas",C41="Auburn",C41="LSU",C41="Mississippi State",C41="Ole Miss",C41="Texas A&amp;M"),"SECW",IF(OR(C41="Florida",C41="Georgia",C41="Kentucky",C41="Missouri",C41="South Carolina",C41="Tennessee",C41="Vanderbilt"),"SECE","OOC"))</f>
        <v>OOC</v>
      </c>
      <c r="G41" s="14">
        <f>IFERROR(VLOOKUP(C41,'2010'!B:C,2,FALSE),"")</f>
        <v>-4.5999999999999996</v>
      </c>
      <c r="H41" s="15">
        <f>IF(G41&gt;=0,IF(E41="H",0.94,IF(E41="A",1.06,1)),IF(E41="H",1.06,IF(E41="A",0.94,1)))*G41</f>
        <v>-4.8759999999999994</v>
      </c>
    </row>
    <row r="42" spans="1:8" x14ac:dyDescent="0.3">
      <c r="A42" s="4">
        <v>2010</v>
      </c>
      <c r="B42" s="12">
        <v>5</v>
      </c>
      <c r="C42" s="12" t="s">
        <v>4</v>
      </c>
      <c r="D42" s="12" t="s">
        <v>134</v>
      </c>
      <c r="E42" s="12" t="str">
        <f>IF(OR(D42="Nashville, TN",D42="Baton Rouge, LA",D42="Starkville, MS",D42="Fayetteville, AR",D42="Columbia, SC",D42="Tuscaloosa, AL",D42="Auburn, AL",D42="Oxford, MS",D42="Lexington, KY",D42="College Station, TX",D42="Athens, GA",D42="Columbia, MO",D42="Gainesville, FL",D42="Little Rock, AR"),"A",IF(D42="Knoxville, TN","H","N"))</f>
        <v>A</v>
      </c>
      <c r="F42" s="12" t="str">
        <f>IF(OR(C42="Alabama",C42="Arkansas",C42="Auburn",C42="LSU",C42="Mississippi State",C42="Ole Miss",C42="Texas A&amp;M"),"SECW",IF(OR(C42="Florida",C42="Georgia",C42="Kentucky",C42="Missouri",C42="South Carolina",C42="Tennessee",C42="Vanderbilt"),"SECE","OOC"))</f>
        <v>SECW</v>
      </c>
      <c r="G42" s="14">
        <f>IFERROR(VLOOKUP(C42,'2010'!B:C,2,FALSE),"")</f>
        <v>15</v>
      </c>
      <c r="H42" s="15">
        <f>IF(G42&gt;=0,IF(E42="H",0.94,IF(E42="A",1.06,1)),IF(E42="H",1.06,IF(E42="A",0.94,1)))*G42</f>
        <v>15.9</v>
      </c>
    </row>
    <row r="43" spans="1:8" x14ac:dyDescent="0.3">
      <c r="A43" s="4">
        <v>2010</v>
      </c>
      <c r="B43" s="12">
        <v>6</v>
      </c>
      <c r="C43" s="12" t="s">
        <v>12</v>
      </c>
      <c r="D43" s="12" t="s">
        <v>154</v>
      </c>
      <c r="E43" s="12" t="str">
        <f>IF(OR(D43="Nashville, TN",D43="Baton Rouge, LA",D43="Starkville, MS",D43="Fayetteville, AR",D43="Columbia, SC",D43="Tuscaloosa, AL",D43="Auburn, AL",D43="Oxford, MS",D43="Lexington, KY",D43="College Station, TX",D43="Athens, GA",D43="Columbia, MO",D43="Gainesville, FL",D43="Little Rock, AR"),"A",IF(D43="Knoxville, TN","H","N"))</f>
        <v>A</v>
      </c>
      <c r="F43" s="12" t="str">
        <f>IF(OR(C43="Alabama",C43="Arkansas",C43="Auburn",C43="LSU",C43="Mississippi State",C43="Ole Miss",C43="Texas A&amp;M"),"SECW",IF(OR(C43="Florida",C43="Georgia",C43="Kentucky",C43="Missouri",C43="South Carolina",C43="Tennessee",C43="Vanderbilt"),"SECE","OOC"))</f>
        <v>SECE</v>
      </c>
      <c r="G43" s="14">
        <f>IFERROR(VLOOKUP(C43,'2010'!B:C,2,FALSE),"")</f>
        <v>9.1999999999999993</v>
      </c>
      <c r="H43" s="15">
        <f>IF(G43&gt;=0,IF(E43="H",0.94,IF(E43="A",1.06,1)),IF(E43="H",1.06,IF(E43="A",0.94,1)))*G43</f>
        <v>9.7519999999999989</v>
      </c>
    </row>
    <row r="44" spans="1:8" x14ac:dyDescent="0.3">
      <c r="A44" s="4">
        <v>2010</v>
      </c>
      <c r="B44" s="12">
        <v>7</v>
      </c>
      <c r="C44" s="12" t="s">
        <v>43</v>
      </c>
      <c r="D44" s="12" t="s">
        <v>135</v>
      </c>
      <c r="E44" s="12" t="str">
        <f>IF(OR(D44="Nashville, TN",D44="Baton Rouge, LA",D44="Starkville, MS",D44="Fayetteville, AR",D44="Columbia, SC",D44="Tuscaloosa, AL",D44="Auburn, AL",D44="Oxford, MS",D44="Lexington, KY",D44="College Station, TX",D44="Athens, GA",D44="Columbia, MO",D44="Gainesville, FL",D44="Little Rock, AR"),"A",IF(D44="Knoxville, TN","H","N"))</f>
        <v>H</v>
      </c>
      <c r="F44" s="12" t="str">
        <f>IF(OR(C44="Alabama",C44="Arkansas",C44="Auburn",C44="LSU",C44="Mississippi State",C44="Ole Miss",C44="Texas A&amp;M"),"SECW",IF(OR(C44="Florida",C44="Georgia",C44="Kentucky",C44="Missouri",C44="South Carolina",C44="Tennessee",C44="Vanderbilt"),"SECE","OOC"))</f>
        <v>SECW</v>
      </c>
      <c r="G44" s="14">
        <f>IFERROR(VLOOKUP(C44,'2010'!B:C,2,FALSE),"")</f>
        <v>22.9</v>
      </c>
      <c r="H44" s="15">
        <f>IF(G44&gt;=0,IF(E44="H",0.94,IF(E44="A",1.06,1)),IF(E44="H",1.06,IF(E44="A",0.94,1)))*G44</f>
        <v>21.525999999999996</v>
      </c>
    </row>
    <row r="45" spans="1:8" x14ac:dyDescent="0.3">
      <c r="A45" s="4">
        <v>2010</v>
      </c>
      <c r="B45" s="12">
        <v>8</v>
      </c>
      <c r="C45" s="12" t="s">
        <v>34</v>
      </c>
      <c r="D45" s="12" t="s">
        <v>153</v>
      </c>
      <c r="E45" s="12" t="str">
        <f>IF(OR(D45="Nashville, TN",D45="Baton Rouge, LA",D45="Starkville, MS",D45="Fayetteville, AR",D45="Columbia, SC",D45="Tuscaloosa, AL",D45="Auburn, AL",D45="Oxford, MS",D45="Lexington, KY",D45="College Station, TX",D45="Athens, GA",D45="Columbia, MO",D45="Gainesville, FL",D45="Little Rock, AR"),"A",IF(D45="Knoxville, TN","H","N"))</f>
        <v>A</v>
      </c>
      <c r="F45" s="12" t="str">
        <f>IF(OR(C45="Alabama",C45="Arkansas",C45="Auburn",C45="LSU",C45="Mississippi State",C45="Ole Miss",C45="Texas A&amp;M"),"SECW",IF(OR(C45="Florida",C45="Georgia",C45="Kentucky",C45="Missouri",C45="South Carolina",C45="Tennessee",C45="Vanderbilt"),"SECE","OOC"))</f>
        <v>SECE</v>
      </c>
      <c r="G45" s="14">
        <f>IFERROR(VLOOKUP(C45,'2010'!B:C,2,FALSE),"")</f>
        <v>20</v>
      </c>
      <c r="H45" s="15">
        <f>IF(G45&gt;=0,IF(E45="H",0.94,IF(E45="A",1.06,1)),IF(E45="H",1.06,IF(E45="A",0.94,1)))*G45</f>
        <v>21.200000000000003</v>
      </c>
    </row>
    <row r="46" spans="1:8" x14ac:dyDescent="0.3">
      <c r="A46" s="4">
        <v>2010</v>
      </c>
      <c r="B46" s="12">
        <v>9</v>
      </c>
      <c r="C46" s="12" t="s">
        <v>112</v>
      </c>
      <c r="D46" s="12" t="s">
        <v>207</v>
      </c>
      <c r="E46" s="12" t="s">
        <v>157</v>
      </c>
      <c r="F46" s="12" t="str">
        <f>IF(OR(C46="Alabama",C46="Arkansas",C46="Auburn",C46="LSU",C46="Mississippi State",C46="Ole Miss",C46="Texas A&amp;M"),"SECW",IF(OR(C46="Florida",C46="Georgia",C46="Kentucky",C46="Missouri",C46="South Carolina",C46="Tennessee",C46="Vanderbilt"),"SECE","OOC"))</f>
        <v>OOC</v>
      </c>
      <c r="G46" s="14">
        <f>IFERROR(VLOOKUP(C46,'2010'!B:C,2,FALSE),"")</f>
        <v>-16.7</v>
      </c>
      <c r="H46" s="15">
        <f>IF(G46&gt;=0,IF(E46="H",0.94,IF(E46="A",1.06,1)),IF(E46="H",1.06,IF(E46="A",0.94,1)))*G46</f>
        <v>-15.697999999999999</v>
      </c>
    </row>
    <row r="47" spans="1:8" x14ac:dyDescent="0.3">
      <c r="A47" s="4">
        <v>2010</v>
      </c>
      <c r="B47" s="12">
        <v>10</v>
      </c>
      <c r="C47" s="12" t="s">
        <v>78</v>
      </c>
      <c r="D47" s="12" t="s">
        <v>135</v>
      </c>
      <c r="E47" s="12" t="str">
        <f>IF(OR(D47="Nashville, TN",D47="Baton Rouge, LA",D47="Starkville, MS",D47="Fayetteville, AR",D47="Columbia, SC",D47="Tuscaloosa, AL",D47="Auburn, AL",D47="Oxford, MS",D47="Lexington, KY",D47="College Station, TX",D47="Athens, GA",D47="Columbia, MO",D47="Gainesville, FL",D47="Little Rock, AR"),"A",IF(D47="Knoxville, TN","H","N"))</f>
        <v>H</v>
      </c>
      <c r="F47" s="12" t="str">
        <f>IF(OR(C47="Alabama",C47="Arkansas",C47="Auburn",C47="LSU",C47="Mississippi State",C47="Ole Miss",C47="Texas A&amp;M"),"SECW",IF(OR(C47="Florida",C47="Georgia",C47="Kentucky",C47="Missouri",C47="South Carolina",C47="Tennessee",C47="Vanderbilt"),"SECE","OOC"))</f>
        <v>SECW</v>
      </c>
      <c r="G47" s="14">
        <f>IFERROR(VLOOKUP(C47,'2010'!B:C,2,FALSE),"")</f>
        <v>2.2999999999999998</v>
      </c>
      <c r="H47" s="15">
        <f>IF(G47&gt;=0,IF(E47="H",0.94,IF(E47="A",1.06,1)),IF(E47="H",1.06,IF(E47="A",0.94,1)))*G47</f>
        <v>2.1619999999999999</v>
      </c>
    </row>
    <row r="48" spans="1:8" x14ac:dyDescent="0.3">
      <c r="A48" s="4">
        <v>2010</v>
      </c>
      <c r="B48" s="12">
        <v>11</v>
      </c>
      <c r="C48" s="12" t="s">
        <v>64</v>
      </c>
      <c r="D48" s="12" t="s">
        <v>155</v>
      </c>
      <c r="E48" s="12" t="str">
        <f>IF(OR(D48="Nashville, TN",D48="Baton Rouge, LA",D48="Starkville, MS",D48="Fayetteville, AR",D48="Columbia, SC",D48="Tuscaloosa, AL",D48="Auburn, AL",D48="Oxford, MS",D48="Lexington, KY",D48="College Station, TX",D48="Athens, GA",D48="Columbia, MO",D48="Gainesville, FL",D48="Little Rock, AR"),"A",IF(D48="Knoxville, TN","H","N"))</f>
        <v>A</v>
      </c>
      <c r="F48" s="12" t="str">
        <f>IF(OR(C48="Alabama",C48="Arkansas",C48="Auburn",C48="LSU",C48="Mississippi State",C48="Ole Miss",C48="Texas A&amp;M"),"SECW",IF(OR(C48="Florida",C48="Georgia",C48="Kentucky",C48="Missouri",C48="South Carolina",C48="Tennessee",C48="Vanderbilt"),"SECE","OOC"))</f>
        <v>SECE</v>
      </c>
      <c r="G48" s="14">
        <f>IFERROR(VLOOKUP(C48,'2010'!B:C,2,FALSE),"")</f>
        <v>-8.9</v>
      </c>
      <c r="H48" s="15">
        <f>IF(G48&gt;=0,IF(E48="H",0.94,IF(E48="A",1.06,1)),IF(E48="H",1.06,IF(E48="A",0.94,1)))*G48</f>
        <v>-8.3659999999999997</v>
      </c>
    </row>
    <row r="49" spans="1:8" x14ac:dyDescent="0.3">
      <c r="A49" s="4">
        <v>2010</v>
      </c>
      <c r="B49" s="12">
        <v>12</v>
      </c>
      <c r="C49" s="12" t="s">
        <v>26</v>
      </c>
      <c r="D49" s="12" t="s">
        <v>135</v>
      </c>
      <c r="E49" s="12" t="str">
        <f>IF(OR(D49="Nashville, TN",D49="Baton Rouge, LA",D49="Starkville, MS",D49="Fayetteville, AR",D49="Columbia, SC",D49="Tuscaloosa, AL",D49="Auburn, AL",D49="Oxford, MS",D49="Lexington, KY",D49="College Station, TX",D49="Athens, GA",D49="Columbia, MO",D49="Gainesville, FL",D49="Little Rock, AR"),"A",IF(D49="Knoxville, TN","H","N"))</f>
        <v>H</v>
      </c>
      <c r="F49" s="12" t="str">
        <f>IF(OR(C49="Alabama",C49="Arkansas",C49="Auburn",C49="LSU",C49="Mississippi State",C49="Ole Miss",C49="Texas A&amp;M"),"SECW",IF(OR(C49="Florida",C49="Georgia",C49="Kentucky",C49="Missouri",C49="South Carolina",C49="Tennessee",C49="Vanderbilt"),"SECE","OOC"))</f>
        <v>SECE</v>
      </c>
      <c r="G49" s="14">
        <f>IFERROR(VLOOKUP(C49,'2010'!B:C,2,FALSE),"")</f>
        <v>0.9</v>
      </c>
      <c r="H49" s="15">
        <f>IF(G49&gt;=0,IF(E49="H",0.94,IF(E49="A",1.06,1)),IF(E49="H",1.06,IF(E49="A",0.94,1)))*G49</f>
        <v>0.84599999999999997</v>
      </c>
    </row>
    <row r="50" spans="1:8" ht="15" customHeight="1" x14ac:dyDescent="0.3">
      <c r="A50" s="3">
        <v>2011</v>
      </c>
      <c r="B50" s="27">
        <v>1</v>
      </c>
      <c r="C50" s="27" t="s">
        <v>228</v>
      </c>
      <c r="D50" s="27" t="s">
        <v>135</v>
      </c>
      <c r="E50" s="27" t="str">
        <f>IF(OR(D50="Nashville, TN",D50="Baton Rouge, LA",D50="Starkville, MS",D50="Fayetteville, AR",D50="Columbia, SC",D50="Tuscaloosa, AL",D50="Auburn, AL",D50="Oxford, MS",D50="Lexington, KY",D50="College Station, TX",D50="Athens, GA",D50="Columbia, MO",D50="Gainesville, FL",D50="Little Rock, AR"),"A",IF(D50="Knoxville, TN","H","N"))</f>
        <v>H</v>
      </c>
      <c r="F50" s="27" t="str">
        <f>IF(OR(C50="Alabama",C50="Arkansas",C50="Auburn",C50="LSU",C50="Mississippi State",C50="Ole Miss",C50="Texas A&amp;M"),"SECW",IF(OR(C50="Florida",C50="Georgia",C50="Kentucky",C50="Missouri",C50="South Carolina",C50="Tennessee",C50="Vanderbilt"),"SECE","OOC"))</f>
        <v>OOC</v>
      </c>
      <c r="G50" s="8">
        <v>-30</v>
      </c>
      <c r="H50" s="9">
        <f>IF(G50&gt;=0,IF(E50="H",0.94,IF(E50="A",1.06,1)),IF(E50="H",1.06,IF(E50="A",0.94,1)))*G50</f>
        <v>-31.8</v>
      </c>
    </row>
    <row r="51" spans="1:8" x14ac:dyDescent="0.3">
      <c r="A51" s="3">
        <v>2011</v>
      </c>
      <c r="B51" s="27">
        <v>2</v>
      </c>
      <c r="C51" s="27" t="s">
        <v>19</v>
      </c>
      <c r="D51" s="27" t="s">
        <v>135</v>
      </c>
      <c r="E51" s="27" t="str">
        <f>IF(OR(D51="Nashville, TN",D51="Baton Rouge, LA",D51="Starkville, MS",D51="Fayetteville, AR",D51="Columbia, SC",D51="Tuscaloosa, AL",D51="Auburn, AL",D51="Oxford, MS",D51="Lexington, KY",D51="College Station, TX",D51="Athens, GA",D51="Columbia, MO",D51="Gainesville, FL",D51="Little Rock, AR"),"A",IF(D51="Knoxville, TN","H","N"))</f>
        <v>H</v>
      </c>
      <c r="F51" s="27" t="str">
        <f>IF(OR(C51="Alabama",C51="Arkansas",C51="Auburn",C51="LSU",C51="Mississippi State",C51="Ole Miss",C51="Texas A&amp;M"),"SECW",IF(OR(C51="Florida",C51="Georgia",C51="Kentucky",C51="Missouri",C51="South Carolina",C51="Tennessee",C51="Vanderbilt"),"SECE","OOC"))</f>
        <v>OOC</v>
      </c>
      <c r="G51" s="8">
        <f>IFERROR(VLOOKUP(C51,'2011'!B:C,2,FALSE),"")</f>
        <v>3.6</v>
      </c>
      <c r="H51" s="9">
        <f>IF(G51&gt;=0,IF(E51="H",0.94,IF(E51="A",1.06,1)),IF(E51="H",1.06,IF(E51="A",0.94,1)))*G51</f>
        <v>3.3839999999999999</v>
      </c>
    </row>
    <row r="52" spans="1:8" x14ac:dyDescent="0.3">
      <c r="A52" s="3">
        <v>2011</v>
      </c>
      <c r="B52" s="27">
        <v>3</v>
      </c>
      <c r="C52" s="27" t="s">
        <v>5</v>
      </c>
      <c r="D52" s="27" t="s">
        <v>151</v>
      </c>
      <c r="E52" s="27" t="str">
        <f>IF(OR(D52="Nashville, TN",D52="Baton Rouge, LA",D52="Starkville, MS",D52="Fayetteville, AR",D52="Columbia, SC",D52="Tuscaloosa, AL",D52="Auburn, AL",D52="Oxford, MS",D52="Lexington, KY",D52="College Station, TX",D52="Athens, GA",D52="Columbia, MO",D52="Gainesville, FL",D52="Little Rock, AR"),"A",IF(D52="Knoxville, TN","H","N"))</f>
        <v>A</v>
      </c>
      <c r="F52" s="27" t="str">
        <f>IF(OR(C52="Alabama",C52="Arkansas",C52="Auburn",C52="LSU",C52="Mississippi State",C52="Ole Miss",C52="Texas A&amp;M"),"SECW",IF(OR(C52="Florida",C52="Georgia",C52="Kentucky",C52="Missouri",C52="South Carolina",C52="Tennessee",C52="Vanderbilt"),"SECE","OOC"))</f>
        <v>SECE</v>
      </c>
      <c r="G52" s="8">
        <f>IFERROR(VLOOKUP(C52,'2011'!B:C,2,FALSE),"")</f>
        <v>6.4</v>
      </c>
      <c r="H52" s="9">
        <f>IF(G52&gt;=0,IF(E52="H",0.94,IF(E52="A",1.06,1)),IF(E52="H",1.06,IF(E52="A",0.94,1)))*G52</f>
        <v>6.7840000000000007</v>
      </c>
    </row>
    <row r="53" spans="1:8" x14ac:dyDescent="0.3">
      <c r="A53" s="3">
        <v>2011</v>
      </c>
      <c r="B53" s="27">
        <v>4</v>
      </c>
      <c r="C53" s="27" t="s">
        <v>111</v>
      </c>
      <c r="D53" s="27" t="s">
        <v>135</v>
      </c>
      <c r="E53" s="27" t="str">
        <f>IF(OR(D53="Nashville, TN",D53="Baton Rouge, LA",D53="Starkville, MS",D53="Fayetteville, AR",D53="Columbia, SC",D53="Tuscaloosa, AL",D53="Auburn, AL",D53="Oxford, MS",D53="Lexington, KY",D53="College Station, TX",D53="Athens, GA",D53="Columbia, MO",D53="Gainesville, FL",D53="Little Rock, AR"),"A",IF(D53="Knoxville, TN","H","N"))</f>
        <v>H</v>
      </c>
      <c r="F53" s="27" t="str">
        <f>IF(OR(C53="Alabama",C53="Arkansas",C53="Auburn",C53="LSU",C53="Mississippi State",C53="Ole Miss",C53="Texas A&amp;M"),"SECW",IF(OR(C53="Florida",C53="Georgia",C53="Kentucky",C53="Missouri",C53="South Carolina",C53="Tennessee",C53="Vanderbilt"),"SECE","OOC"))</f>
        <v>OOC</v>
      </c>
      <c r="G53" s="8">
        <f>IFERROR(VLOOKUP(C53,'2011'!B:C,2,FALSE),"")</f>
        <v>-13.4</v>
      </c>
      <c r="H53" s="9">
        <f>IF(G53&gt;=0,IF(E53="H",0.94,IF(E53="A",1.06,1)),IF(E53="H",1.06,IF(E53="A",0.94,1)))*G53</f>
        <v>-14.204000000000001</v>
      </c>
    </row>
    <row r="54" spans="1:8" x14ac:dyDescent="0.3">
      <c r="A54" s="3">
        <v>2011</v>
      </c>
      <c r="B54" s="7">
        <v>5</v>
      </c>
      <c r="C54" s="7" t="s">
        <v>12</v>
      </c>
      <c r="D54" s="7" t="s">
        <v>135</v>
      </c>
      <c r="E54" s="7" t="str">
        <f>IF(OR(D54="Nashville, TN",D54="Baton Rouge, LA",D54="Starkville, MS",D54="Fayetteville, AR",D54="Columbia, SC",D54="Tuscaloosa, AL",D54="Auburn, AL",D54="Oxford, MS",D54="Lexington, KY",D54="College Station, TX",D54="Athens, GA",D54="Columbia, MO",D54="Gainesville, FL",D54="Little Rock, AR"),"A",IF(D54="Knoxville, TN","H","N"))</f>
        <v>H</v>
      </c>
      <c r="F54" s="7" t="str">
        <f>IF(OR(C54="Alabama",C54="Arkansas",C54="Auburn",C54="LSU",C54="Mississippi State",C54="Ole Miss",C54="Texas A&amp;M"),"SECW",IF(OR(C54="Florida",C54="Georgia",C54="Kentucky",C54="Missouri",C54="South Carolina",C54="Tennessee",C54="Vanderbilt"),"SECE","OOC"))</f>
        <v>SECE</v>
      </c>
      <c r="G54" s="8">
        <f>IFERROR(VLOOKUP(C54,'2011'!B:C,2,FALSE),"")</f>
        <v>15.2</v>
      </c>
      <c r="H54" s="9">
        <f>IF(G54&gt;=0,IF(E54="H",0.94,IF(E54="A",1.06,1)),IF(E54="H",1.06,IF(E54="A",0.94,1)))*G54</f>
        <v>14.287999999999998</v>
      </c>
    </row>
    <row r="55" spans="1:8" x14ac:dyDescent="0.3">
      <c r="A55" s="3">
        <v>2011</v>
      </c>
      <c r="B55" s="27">
        <v>6</v>
      </c>
      <c r="C55" s="27" t="s">
        <v>4</v>
      </c>
      <c r="D55" s="27" t="s">
        <v>135</v>
      </c>
      <c r="E55" s="27" t="str">
        <f>IF(OR(D55="Nashville, TN",D55="Baton Rouge, LA",D55="Starkville, MS",D55="Fayetteville, AR",D55="Columbia, SC",D55="Tuscaloosa, AL",D55="Auburn, AL",D55="Oxford, MS",D55="Lexington, KY",D55="College Station, TX",D55="Athens, GA",D55="Columbia, MO",D55="Gainesville, FL",D55="Little Rock, AR"),"A",IF(D55="Knoxville, TN","H","N"))</f>
        <v>H</v>
      </c>
      <c r="F55" s="27" t="str">
        <f>IF(OR(C55="Alabama",C55="Arkansas",C55="Auburn",C55="LSU",C55="Mississippi State",C55="Ole Miss",C55="Texas A&amp;M"),"SECW",IF(OR(C55="Florida",C55="Georgia",C55="Kentucky",C55="Missouri",C55="South Carolina",C55="Tennessee",C55="Vanderbilt"),"SECE","OOC"))</f>
        <v>SECW</v>
      </c>
      <c r="G55" s="8">
        <f>IFERROR(VLOOKUP(C55,'2011'!B:C,2,FALSE),"")</f>
        <v>28.7</v>
      </c>
      <c r="H55" s="9">
        <f>IF(G55&gt;=0,IF(E55="H",0.94,IF(E55="A",1.06,1)),IF(E55="H",1.06,IF(E55="A",0.94,1)))*G55</f>
        <v>26.977999999999998</v>
      </c>
    </row>
    <row r="56" spans="1:8" x14ac:dyDescent="0.3">
      <c r="A56" s="3">
        <v>2011</v>
      </c>
      <c r="B56" s="27">
        <v>7</v>
      </c>
      <c r="C56" s="27" t="s">
        <v>43</v>
      </c>
      <c r="D56" s="27" t="s">
        <v>132</v>
      </c>
      <c r="E56" s="27" t="str">
        <f>IF(OR(D56="Nashville, TN",D56="Baton Rouge, LA",D56="Starkville, MS",D56="Fayetteville, AR",D56="Columbia, SC",D56="Tuscaloosa, AL",D56="Auburn, AL",D56="Oxford, MS",D56="Lexington, KY",D56="College Station, TX",D56="Athens, GA",D56="Columbia, MO",D56="Gainesville, FL",D56="Little Rock, AR"),"A",IF(D56="Knoxville, TN","H","N"))</f>
        <v>A</v>
      </c>
      <c r="F56" s="27" t="str">
        <f>IF(OR(C56="Alabama",C56="Arkansas",C56="Auburn",C56="LSU",C56="Mississippi State",C56="Ole Miss",C56="Texas A&amp;M"),"SECW",IF(OR(C56="Florida",C56="Georgia",C56="Kentucky",C56="Missouri",C56="South Carolina",C56="Tennessee",C56="Vanderbilt"),"SECE","OOC"))</f>
        <v>SECW</v>
      </c>
      <c r="G56" s="8">
        <f>IFERROR(VLOOKUP(C56,'2011'!B:C,2,FALSE),"")</f>
        <v>27.5</v>
      </c>
      <c r="H56" s="9">
        <f>IF(G56&gt;=0,IF(E56="H",0.94,IF(E56="A",1.06,1)),IF(E56="H",1.06,IF(E56="A",0.94,1)))*G56</f>
        <v>29.150000000000002</v>
      </c>
    </row>
    <row r="57" spans="1:8" x14ac:dyDescent="0.3">
      <c r="A57" s="3">
        <v>2011</v>
      </c>
      <c r="B57" s="27">
        <v>8</v>
      </c>
      <c r="C57" s="27" t="s">
        <v>34</v>
      </c>
      <c r="D57" s="27" t="s">
        <v>135</v>
      </c>
      <c r="E57" s="27" t="str">
        <f>IF(OR(D57="Nashville, TN",D57="Baton Rouge, LA",D57="Starkville, MS",D57="Fayetteville, AR",D57="Columbia, SC",D57="Tuscaloosa, AL",D57="Auburn, AL",D57="Oxford, MS",D57="Lexington, KY",D57="College Station, TX",D57="Athens, GA",D57="Columbia, MO",D57="Gainesville, FL",D57="Little Rock, AR"),"A",IF(D57="Knoxville, TN","H","N"))</f>
        <v>H</v>
      </c>
      <c r="F57" s="27" t="str">
        <f>IF(OR(C57="Alabama",C57="Arkansas",C57="Auburn",C57="LSU",C57="Mississippi State",C57="Ole Miss",C57="Texas A&amp;M"),"SECW",IF(OR(C57="Florida",C57="Georgia",C57="Kentucky",C57="Missouri",C57="South Carolina",C57="Tennessee",C57="Vanderbilt"),"SECE","OOC"))</f>
        <v>SECE</v>
      </c>
      <c r="G57" s="8">
        <f>IFERROR(VLOOKUP(C57,'2011'!B:C,2,FALSE),"")</f>
        <v>9.8000000000000007</v>
      </c>
      <c r="H57" s="9">
        <f>IF(G57&gt;=0,IF(E57="H",0.94,IF(E57="A",1.06,1)),IF(E57="H",1.06,IF(E57="A",0.94,1)))*G57</f>
        <v>9.2119999999999997</v>
      </c>
    </row>
    <row r="58" spans="1:8" x14ac:dyDescent="0.3">
      <c r="A58" s="3">
        <v>2011</v>
      </c>
      <c r="B58" s="7">
        <v>9</v>
      </c>
      <c r="C58" s="7" t="s">
        <v>90</v>
      </c>
      <c r="D58" s="7" t="s">
        <v>135</v>
      </c>
      <c r="E58" s="7" t="str">
        <f>IF(OR(D58="Nashville, TN",D58="Baton Rouge, LA",D58="Starkville, MS",D58="Fayetteville, AR",D58="Columbia, SC",D58="Tuscaloosa, AL",D58="Auburn, AL",D58="Oxford, MS",D58="Lexington, KY",D58="College Station, TX",D58="Athens, GA",D58="Columbia, MO",D58="Gainesville, FL",D58="Little Rock, AR"),"A",IF(D58="Knoxville, TN","H","N"))</f>
        <v>H</v>
      </c>
      <c r="F58" s="7" t="str">
        <f>IF(OR(C58="Alabama",C58="Arkansas",C58="Auburn",C58="LSU",C58="Mississippi State",C58="Ole Miss",C58="Texas A&amp;M"),"SECW",IF(OR(C58="Florida",C58="Georgia",C58="Kentucky",C58="Missouri",C58="South Carolina",C58="Tennessee",C58="Vanderbilt"),"SECE","OOC"))</f>
        <v>OOC</v>
      </c>
      <c r="G58" s="8">
        <f>IFERROR(VLOOKUP(C58,'2011'!B:C,2,FALSE),"")</f>
        <v>-19.8</v>
      </c>
      <c r="H58" s="9">
        <f>IF(G58&gt;=0,IF(E58="H",0.94,IF(E58="A",1.06,1)),IF(E58="H",1.06,IF(E58="A",0.94,1)))*G58</f>
        <v>-20.988000000000003</v>
      </c>
    </row>
    <row r="59" spans="1:8" x14ac:dyDescent="0.3">
      <c r="A59" s="3">
        <v>2011</v>
      </c>
      <c r="B59" s="27">
        <v>10</v>
      </c>
      <c r="C59" s="27" t="s">
        <v>37</v>
      </c>
      <c r="D59" s="27" t="s">
        <v>136</v>
      </c>
      <c r="E59" s="27" t="str">
        <f>IF(OR(D59="Nashville, TN",D59="Baton Rouge, LA",D59="Starkville, MS",D59="Fayetteville, AR",D59="Columbia, SC",D59="Tuscaloosa, AL",D59="Auburn, AL",D59="Oxford, MS",D59="Lexington, KY",D59="College Station, TX",D59="Athens, GA",D59="Columbia, MO",D59="Gainesville, FL",D59="Little Rock, AR"),"A",IF(D59="Knoxville, TN","H","N"))</f>
        <v>A</v>
      </c>
      <c r="F59" s="27" t="str">
        <f>IF(OR(C59="Alabama",C59="Arkansas",C59="Auburn",C59="LSU",C59="Mississippi State",C59="Ole Miss",C59="Texas A&amp;M"),"SECW",IF(OR(C59="Florida",C59="Georgia",C59="Kentucky",C59="Missouri",C59="South Carolina",C59="Tennessee",C59="Vanderbilt"),"SECE","OOC"))</f>
        <v>SECW</v>
      </c>
      <c r="G59" s="8">
        <f>IFERROR(VLOOKUP(C59,'2011'!B:C,2,FALSE),"")</f>
        <v>12.3</v>
      </c>
      <c r="H59" s="9">
        <f>IF(G59&gt;=0,IF(E59="H",0.94,IF(E59="A",1.06,1)),IF(E59="H",1.06,IF(E59="A",0.94,1)))*G59</f>
        <v>13.038000000000002</v>
      </c>
    </row>
    <row r="60" spans="1:8" x14ac:dyDescent="0.3">
      <c r="A60" s="3">
        <v>2011</v>
      </c>
      <c r="B60" s="27">
        <v>11</v>
      </c>
      <c r="C60" s="27" t="s">
        <v>64</v>
      </c>
      <c r="D60" s="27" t="s">
        <v>135</v>
      </c>
      <c r="E60" s="27" t="str">
        <f>IF(OR(D60="Nashville, TN",D60="Baton Rouge, LA",D60="Starkville, MS",D60="Fayetteville, AR",D60="Columbia, SC",D60="Tuscaloosa, AL",D60="Auburn, AL",D60="Oxford, MS",D60="Lexington, KY",D60="College Station, TX",D60="Athens, GA",D60="Columbia, MO",D60="Gainesville, FL",D60="Little Rock, AR"),"A",IF(D60="Knoxville, TN","H","N"))</f>
        <v>H</v>
      </c>
      <c r="F60" s="27" t="str">
        <f>IF(OR(C60="Alabama",C60="Arkansas",C60="Auburn",C60="LSU",C60="Mississippi State",C60="Ole Miss",C60="Texas A&amp;M"),"SECW",IF(OR(C60="Florida",C60="Georgia",C60="Kentucky",C60="Missouri",C60="South Carolina",C60="Tennessee",C60="Vanderbilt"),"SECE","OOC"))</f>
        <v>SECE</v>
      </c>
      <c r="G60" s="8">
        <f>IFERROR(VLOOKUP(C60,'2011'!B:C,2,FALSE),"")</f>
        <v>11.3</v>
      </c>
      <c r="H60" s="9">
        <f>IF(G60&gt;=0,IF(E60="H",0.94,IF(E60="A",1.06,1)),IF(E60="H",1.06,IF(E60="A",0.94,1)))*G60</f>
        <v>10.622</v>
      </c>
    </row>
    <row r="61" spans="1:8" x14ac:dyDescent="0.3">
      <c r="A61" s="3">
        <v>2011</v>
      </c>
      <c r="B61" s="27">
        <v>12</v>
      </c>
      <c r="C61" s="27" t="s">
        <v>26</v>
      </c>
      <c r="D61" s="27" t="s">
        <v>146</v>
      </c>
      <c r="E61" s="27" t="str">
        <f>IF(OR(D61="Nashville, TN",D61="Baton Rouge, LA",D61="Starkville, MS",D61="Fayetteville, AR",D61="Columbia, SC",D61="Tuscaloosa, AL",D61="Auburn, AL",D61="Oxford, MS",D61="Lexington, KY",D61="College Station, TX",D61="Athens, GA",D61="Columbia, MO",D61="Gainesville, FL",D61="Little Rock, AR"),"A",IF(D61="Knoxville, TN","H","N"))</f>
        <v>A</v>
      </c>
      <c r="F61" s="27" t="str">
        <f>IF(OR(C61="Alabama",C61="Arkansas",C61="Auburn",C61="LSU",C61="Mississippi State",C61="Ole Miss",C61="Texas A&amp;M"),"SECW",IF(OR(C61="Florida",C61="Georgia",C61="Kentucky",C61="Missouri",C61="South Carolina",C61="Tennessee",C61="Vanderbilt"),"SECE","OOC"))</f>
        <v>SECE</v>
      </c>
      <c r="G61" s="8">
        <f>IFERROR(VLOOKUP(C61,'2011'!B:C,2,FALSE),"")</f>
        <v>-6.4</v>
      </c>
      <c r="H61" s="9">
        <f>IF(G61&gt;=0,IF(E61="H",0.94,IF(E61="A",1.06,1)),IF(E61="H",1.06,IF(E61="A",0.94,1)))*G61</f>
        <v>-6.016</v>
      </c>
    </row>
    <row r="62" spans="1:8" ht="15" customHeight="1" x14ac:dyDescent="0.3">
      <c r="A62" s="4">
        <v>2012</v>
      </c>
      <c r="B62" s="12">
        <v>1</v>
      </c>
      <c r="C62" s="13" t="s">
        <v>69</v>
      </c>
      <c r="D62" s="12" t="s">
        <v>131</v>
      </c>
      <c r="E62" s="12" t="str">
        <f>IF(OR(D62="Nashville, TN",D62="Baton Rouge, LA",D62="Starkville, MS",D62="Fayetteville, AR",D62="Columbia, SC",D62="Tuscaloosa, AL",D62="Auburn, AL",D62="Oxford, MS",D62="Lexington, KY",D62="College Station, TX",D62="Athens, GA",D62="Columbia, MO",D62="Gainesville, FL",D62="Little Rock, AR"),"A",IF(D62="Knoxville, TN","H","N"))</f>
        <v>N</v>
      </c>
      <c r="F62" s="12" t="str">
        <f>IF(OR(C62="Alabama",C62="Arkansas",C62="Auburn",C62="LSU",C62="Mississippi State",C62="Ole Miss",C62="Texas A&amp;M"),"SECW",IF(OR(C62="Florida",C62="Georgia",C62="Kentucky",C62="Missouri",C62="South Carolina",C62="Tennessee",C62="Vanderbilt"),"SECE","OOC"))</f>
        <v>OOC</v>
      </c>
      <c r="G62" s="14">
        <f>IFERROR(VLOOKUP(C62,'2012'!B:C,2,FALSE),"")</f>
        <v>-3.4</v>
      </c>
      <c r="H62" s="15">
        <f>IF(G62&gt;=0,IF(E62="H",0.94,IF(E62="A",1.06,1)),IF(E62="H",1.06,IF(E62="A",0.94,1)))*G62</f>
        <v>-3.4</v>
      </c>
    </row>
    <row r="63" spans="1:8" x14ac:dyDescent="0.3">
      <c r="A63" s="4">
        <v>2012</v>
      </c>
      <c r="B63" s="12">
        <v>2</v>
      </c>
      <c r="C63" s="12" t="s">
        <v>127</v>
      </c>
      <c r="D63" s="12" t="s">
        <v>135</v>
      </c>
      <c r="E63" s="12" t="str">
        <f>IF(OR(D63="Nashville, TN",D63="Baton Rouge, LA",D63="Starkville, MS",D63="Fayetteville, AR",D63="Columbia, SC",D63="Tuscaloosa, AL",D63="Auburn, AL",D63="Oxford, MS",D63="Lexington, KY",D63="College Station, TX",D63="Athens, GA",D63="Columbia, MO",D63="Gainesville, FL",D63="Little Rock, AR"),"A",IF(D63="Knoxville, TN","H","N"))</f>
        <v>H</v>
      </c>
      <c r="F63" s="12" t="str">
        <f>IF(OR(C63="Alabama",C63="Arkansas",C63="Auburn",C63="LSU",C63="Mississippi State",C63="Ole Miss",C63="Texas A&amp;M"),"SECW",IF(OR(C63="Florida",C63="Georgia",C63="Kentucky",C63="Missouri",C63="South Carolina",C63="Tennessee",C63="Vanderbilt"),"SECE","OOC"))</f>
        <v>OOC</v>
      </c>
      <c r="G63" s="14">
        <v>-30</v>
      </c>
      <c r="H63" s="15">
        <f>IF(G63&gt;=0,IF(E63="H",0.94,IF(E63="A",1.06,1)),IF(E63="H",1.06,IF(E63="A",0.94,1)))*G63</f>
        <v>-31.8</v>
      </c>
    </row>
    <row r="64" spans="1:8" x14ac:dyDescent="0.3">
      <c r="A64" s="4">
        <v>2012</v>
      </c>
      <c r="B64" s="12">
        <v>3</v>
      </c>
      <c r="C64" s="12" t="s">
        <v>5</v>
      </c>
      <c r="D64" s="12" t="s">
        <v>135</v>
      </c>
      <c r="E64" s="12" t="str">
        <f>IF(OR(D64="Nashville, TN",D64="Baton Rouge, LA",D64="Starkville, MS",D64="Fayetteville, AR",D64="Columbia, SC",D64="Tuscaloosa, AL",D64="Auburn, AL",D64="Oxford, MS",D64="Lexington, KY",D64="College Station, TX",D64="Athens, GA",D64="Columbia, MO",D64="Gainesville, FL",D64="Little Rock, AR"),"A",IF(D64="Knoxville, TN","H","N"))</f>
        <v>H</v>
      </c>
      <c r="F64" s="12" t="str">
        <f>IF(OR(C64="Alabama",C64="Arkansas",C64="Auburn",C64="LSU",C64="Mississippi State",C64="Ole Miss",C64="Texas A&amp;M"),"SECW",IF(OR(C64="Florida",C64="Georgia",C64="Kentucky",C64="Missouri",C64="South Carolina",C64="Tennessee",C64="Vanderbilt"),"SECE","OOC"))</f>
        <v>SECE</v>
      </c>
      <c r="G64" s="14">
        <f>IFERROR(VLOOKUP(C64,'2012'!B:C,2,FALSE),"")</f>
        <v>22.4</v>
      </c>
      <c r="H64" s="15">
        <f>IF(G64&gt;=0,IF(E64="H",0.94,IF(E64="A",1.06,1)),IF(E64="H",1.06,IF(E64="A",0.94,1)))*G64</f>
        <v>21.055999999999997</v>
      </c>
    </row>
    <row r="65" spans="1:8" x14ac:dyDescent="0.3">
      <c r="A65" s="4">
        <v>2012</v>
      </c>
      <c r="B65" s="12">
        <v>4</v>
      </c>
      <c r="C65" s="12" t="s">
        <v>103</v>
      </c>
      <c r="D65" s="12" t="s">
        <v>135</v>
      </c>
      <c r="E65" s="12" t="str">
        <f>IF(OR(D65="Nashville, TN",D65="Baton Rouge, LA",D65="Starkville, MS",D65="Fayetteville, AR",D65="Columbia, SC",D65="Tuscaloosa, AL",D65="Auburn, AL",D65="Oxford, MS",D65="Lexington, KY",D65="College Station, TX",D65="Athens, GA",D65="Columbia, MO",D65="Gainesville, FL",D65="Little Rock, AR"),"A",IF(D65="Knoxville, TN","H","N"))</f>
        <v>H</v>
      </c>
      <c r="F65" s="12" t="str">
        <f>IF(OR(C65="Alabama",C65="Arkansas",C65="Auburn",C65="LSU",C65="Mississippi State",C65="Ole Miss",C65="Texas A&amp;M"),"SECW",IF(OR(C65="Florida",C65="Georgia",C65="Kentucky",C65="Missouri",C65="South Carolina",C65="Tennessee",C65="Vanderbilt"),"SECE","OOC"))</f>
        <v>OOC</v>
      </c>
      <c r="G65" s="14">
        <f>IFERROR(VLOOKUP(C65,'2012'!B:C,2,FALSE),"")</f>
        <v>-14.3</v>
      </c>
      <c r="H65" s="15">
        <f>IF(G65&gt;=0,IF(E65="H",0.94,IF(E65="A",1.06,1)),IF(E65="H",1.06,IF(E65="A",0.94,1)))*G65</f>
        <v>-15.158000000000001</v>
      </c>
    </row>
    <row r="66" spans="1:8" x14ac:dyDescent="0.3">
      <c r="A66" s="4">
        <v>2012</v>
      </c>
      <c r="B66" s="12">
        <v>5</v>
      </c>
      <c r="C66" s="12" t="s">
        <v>12</v>
      </c>
      <c r="D66" s="12" t="s">
        <v>154</v>
      </c>
      <c r="E66" s="12" t="str">
        <f>IF(OR(D66="Nashville, TN",D66="Baton Rouge, LA",D66="Starkville, MS",D66="Fayetteville, AR",D66="Columbia, SC",D66="Tuscaloosa, AL",D66="Auburn, AL",D66="Oxford, MS",D66="Lexington, KY",D66="College Station, TX",D66="Athens, GA",D66="Columbia, MO",D66="Gainesville, FL",D66="Little Rock, AR"),"A",IF(D66="Knoxville, TN","H","N"))</f>
        <v>A</v>
      </c>
      <c r="F66" s="12" t="str">
        <f>IF(OR(C66="Alabama",C66="Arkansas",C66="Auburn",C66="LSU",C66="Mississippi State",C66="Ole Miss",C66="Texas A&amp;M"),"SECW",IF(OR(C66="Florida",C66="Georgia",C66="Kentucky",C66="Missouri",C66="South Carolina",C66="Tennessee",C66="Vanderbilt"),"SECE","OOC"))</f>
        <v>SECE</v>
      </c>
      <c r="G66" s="14">
        <f>IFERROR(VLOOKUP(C66,'2012'!B:C,2,FALSE),"")</f>
        <v>18.5</v>
      </c>
      <c r="H66" s="15">
        <f>IF(G66&gt;=0,IF(E66="H",0.94,IF(E66="A",1.06,1)),IF(E66="H",1.06,IF(E66="A",0.94,1)))*G66</f>
        <v>19.61</v>
      </c>
    </row>
    <row r="67" spans="1:8" x14ac:dyDescent="0.3">
      <c r="A67" s="4">
        <v>2012</v>
      </c>
      <c r="B67" s="12">
        <v>6</v>
      </c>
      <c r="C67" s="12" t="s">
        <v>52</v>
      </c>
      <c r="D67" s="12" t="s">
        <v>147</v>
      </c>
      <c r="E67" s="12" t="str">
        <f>IF(OR(D67="Nashville, TN",D67="Baton Rouge, LA",D67="Starkville, MS",D67="Fayetteville, AR",D67="Columbia, SC",D67="Tuscaloosa, AL",D67="Auburn, AL",D67="Oxford, MS",D67="Lexington, KY",D67="College Station, TX",D67="Athens, GA",D67="Columbia, MO",D67="Gainesville, FL",D67="Little Rock, AR"),"A",IF(D67="Knoxville, TN","H","N"))</f>
        <v>A</v>
      </c>
      <c r="F67" s="12" t="str">
        <f>IF(OR(C67="Alabama",C67="Arkansas",C67="Auburn",C67="LSU",C67="Mississippi State",C67="Ole Miss",C67="Texas A&amp;M"),"SECW",IF(OR(C67="Florida",C67="Georgia",C67="Kentucky",C67="Missouri",C67="South Carolina",C67="Tennessee",C67="Vanderbilt"),"SECE","OOC"))</f>
        <v>SECW</v>
      </c>
      <c r="G67" s="14">
        <f>IFERROR(VLOOKUP(C67,'2012'!B:C,2,FALSE),"")</f>
        <v>6.4</v>
      </c>
      <c r="H67" s="15">
        <f>IF(G67&gt;=0,IF(E67="H",0.94,IF(E67="A",1.06,1)),IF(E67="H",1.06,IF(E67="A",0.94,1)))*G67</f>
        <v>6.7840000000000007</v>
      </c>
    </row>
    <row r="68" spans="1:8" x14ac:dyDescent="0.3">
      <c r="A68" s="4">
        <v>2012</v>
      </c>
      <c r="B68" s="12">
        <v>7</v>
      </c>
      <c r="C68" s="12" t="s">
        <v>43</v>
      </c>
      <c r="D68" s="12" t="s">
        <v>135</v>
      </c>
      <c r="E68" s="12" t="str">
        <f>IF(OR(D68="Nashville, TN",D68="Baton Rouge, LA",D68="Starkville, MS",D68="Fayetteville, AR",D68="Columbia, SC",D68="Tuscaloosa, AL",D68="Auburn, AL",D68="Oxford, MS",D68="Lexington, KY",D68="College Station, TX",D68="Athens, GA",D68="Columbia, MO",D68="Gainesville, FL",D68="Little Rock, AR"),"A",IF(D68="Knoxville, TN","H","N"))</f>
        <v>H</v>
      </c>
      <c r="F68" s="12" t="str">
        <f>IF(OR(C68="Alabama",C68="Arkansas",C68="Auburn",C68="LSU",C68="Mississippi State",C68="Ole Miss",C68="Texas A&amp;M"),"SECW",IF(OR(C68="Florida",C68="Georgia",C68="Kentucky",C68="Missouri",C68="South Carolina",C68="Tennessee",C68="Vanderbilt"),"SECE","OOC"))</f>
        <v>SECW</v>
      </c>
      <c r="G68" s="14">
        <f>IFERROR(VLOOKUP(C68,'2012'!B:C,2,FALSE),"")</f>
        <v>28.5</v>
      </c>
      <c r="H68" s="15">
        <f>IF(G68&gt;=0,IF(E68="H",0.94,IF(E68="A",1.06,1)),IF(E68="H",1.06,IF(E68="A",0.94,1)))*G68</f>
        <v>26.79</v>
      </c>
    </row>
    <row r="69" spans="1:8" x14ac:dyDescent="0.3">
      <c r="A69" s="4">
        <v>2012</v>
      </c>
      <c r="B69" s="12">
        <v>8</v>
      </c>
      <c r="C69" s="12" t="s">
        <v>34</v>
      </c>
      <c r="D69" s="12" t="s">
        <v>153</v>
      </c>
      <c r="E69" s="12" t="str">
        <f>IF(OR(D69="Nashville, TN",D69="Baton Rouge, LA",D69="Starkville, MS",D69="Fayetteville, AR",D69="Columbia, SC",D69="Tuscaloosa, AL",D69="Auburn, AL",D69="Oxford, MS",D69="Lexington, KY",D69="College Station, TX",D69="Athens, GA",D69="Columbia, MO",D69="Gainesville, FL",D69="Little Rock, AR"),"A",IF(D69="Knoxville, TN","H","N"))</f>
        <v>A</v>
      </c>
      <c r="F69" s="12" t="str">
        <f>IF(OR(C69="Alabama",C69="Arkansas",C69="Auburn",C69="LSU",C69="Mississippi State",C69="Ole Miss",C69="Texas A&amp;M"),"SECW",IF(OR(C69="Florida",C69="Georgia",C69="Kentucky",C69="Missouri",C69="South Carolina",C69="Tennessee",C69="Vanderbilt"),"SECE","OOC"))</f>
        <v>SECE</v>
      </c>
      <c r="G69" s="14">
        <f>IFERROR(VLOOKUP(C69,'2012'!B:C,2,FALSE),"")</f>
        <v>15.8</v>
      </c>
      <c r="H69" s="15">
        <f>IF(G69&gt;=0,IF(E69="H",0.94,IF(E69="A",1.06,1)),IF(E69="H",1.06,IF(E69="A",0.94,1)))*G69</f>
        <v>16.748000000000001</v>
      </c>
    </row>
    <row r="70" spans="1:8" x14ac:dyDescent="0.3">
      <c r="A70" s="4">
        <v>2012</v>
      </c>
      <c r="B70" s="12">
        <v>9</v>
      </c>
      <c r="C70" s="12" t="s">
        <v>61</v>
      </c>
      <c r="D70" s="12" t="s">
        <v>135</v>
      </c>
      <c r="E70" s="12" t="str">
        <f>IF(OR(D70="Nashville, TN",D70="Baton Rouge, LA",D70="Starkville, MS",D70="Fayetteville, AR",D70="Columbia, SC",D70="Tuscaloosa, AL",D70="Auburn, AL",D70="Oxford, MS",D70="Lexington, KY",D70="College Station, TX",D70="Athens, GA",D70="Columbia, MO",D70="Gainesville, FL",D70="Little Rock, AR"),"A",IF(D70="Knoxville, TN","H","N"))</f>
        <v>H</v>
      </c>
      <c r="F70" s="12" t="str">
        <f>IF(OR(C70="Alabama",C70="Arkansas",C70="Auburn",C70="LSU",C70="Mississippi State",C70="Ole Miss",C70="Texas A&amp;M"),"SECW",IF(OR(C70="Florida",C70="Georgia",C70="Kentucky",C70="Missouri",C70="South Carolina",C70="Tennessee",C70="Vanderbilt"),"SECE","OOC"))</f>
        <v>OOC</v>
      </c>
      <c r="G70" s="14">
        <f>IFERROR(VLOOKUP(C70,'2012'!B:C,2,FALSE),"")</f>
        <v>-2.1</v>
      </c>
      <c r="H70" s="15">
        <f>IF(G70&gt;=0,IF(E70="H",0.94,IF(E70="A",1.06,1)),IF(E70="H",1.06,IF(E70="A",0.94,1)))*G70</f>
        <v>-2.2260000000000004</v>
      </c>
    </row>
    <row r="71" spans="1:8" x14ac:dyDescent="0.3">
      <c r="A71" s="4">
        <v>2012</v>
      </c>
      <c r="B71" s="12">
        <v>10</v>
      </c>
      <c r="C71" s="12" t="s">
        <v>11</v>
      </c>
      <c r="D71" s="12" t="s">
        <v>135</v>
      </c>
      <c r="E71" s="12" t="str">
        <f>IF(OR(D71="Nashville, TN",D71="Baton Rouge, LA",D71="Starkville, MS",D71="Fayetteville, AR",D71="Columbia, SC",D71="Tuscaloosa, AL",D71="Auburn, AL",D71="Oxford, MS",D71="Lexington, KY",D71="College Station, TX",D71="Athens, GA",D71="Columbia, MO",D71="Gainesville, FL",D71="Little Rock, AR"),"A",IF(D71="Knoxville, TN","H","N"))</f>
        <v>H</v>
      </c>
      <c r="F71" s="12" t="str">
        <f>IF(OR(C71="Alabama",C71="Arkansas",C71="Auburn",C71="LSU",C71="Mississippi State",C71="Ole Miss",C71="Texas A&amp;M"),"SECW",IF(OR(C71="Florida",C71="Georgia",C71="Kentucky",C71="Missouri",C71="South Carolina",C71="Tennessee",C71="Vanderbilt"),"SECE","OOC"))</f>
        <v>SECE</v>
      </c>
      <c r="G71" s="14">
        <f>IFERROR(VLOOKUP(C71,'2012'!B:C,2,FALSE),"")</f>
        <v>7.5</v>
      </c>
      <c r="H71" s="15">
        <f>IF(G71&gt;=0,IF(E71="H",0.94,IF(E71="A",1.06,1)),IF(E71="H",1.06,IF(E71="A",0.94,1)))*G71</f>
        <v>7.05</v>
      </c>
    </row>
    <row r="72" spans="1:8" x14ac:dyDescent="0.3">
      <c r="A72" s="4">
        <v>2012</v>
      </c>
      <c r="B72" s="12">
        <v>11</v>
      </c>
      <c r="C72" s="12" t="s">
        <v>64</v>
      </c>
      <c r="D72" s="12" t="s">
        <v>155</v>
      </c>
      <c r="E72" s="12" t="str">
        <f>IF(OR(D72="Nashville, TN",D72="Baton Rouge, LA",D72="Starkville, MS",D72="Fayetteville, AR",D72="Columbia, SC",D72="Tuscaloosa, AL",D72="Auburn, AL",D72="Oxford, MS",D72="Lexington, KY",D72="College Station, TX",D72="Athens, GA",D72="Columbia, MO",D72="Gainesville, FL",D72="Little Rock, AR"),"A",IF(D72="Knoxville, TN","H","N"))</f>
        <v>A</v>
      </c>
      <c r="F72" s="12" t="str">
        <f>IF(OR(C72="Alabama",C72="Arkansas",C72="Auburn",C72="LSU",C72="Mississippi State",C72="Ole Miss",C72="Texas A&amp;M"),"SECW",IF(OR(C72="Florida",C72="Georgia",C72="Kentucky",C72="Missouri",C72="South Carolina",C72="Tennessee",C72="Vanderbilt"),"SECE","OOC"))</f>
        <v>SECE</v>
      </c>
      <c r="G72" s="14">
        <f>IFERROR(VLOOKUP(C72,'2012'!B:C,2,FALSE),"")</f>
        <v>3.3</v>
      </c>
      <c r="H72" s="15">
        <f>IF(G72&gt;=0,IF(E72="H",0.94,IF(E72="A",1.06,1)),IF(E72="H",1.06,IF(E72="A",0.94,1)))*G72</f>
        <v>3.4979999999999998</v>
      </c>
    </row>
    <row r="73" spans="1:8" x14ac:dyDescent="0.3">
      <c r="A73" s="4">
        <v>2012</v>
      </c>
      <c r="B73" s="12">
        <v>12</v>
      </c>
      <c r="C73" s="12" t="s">
        <v>26</v>
      </c>
      <c r="D73" s="12" t="s">
        <v>135</v>
      </c>
      <c r="E73" s="12" t="str">
        <f>IF(OR(D73="Nashville, TN",D73="Baton Rouge, LA",D73="Starkville, MS",D73="Fayetteville, AR",D73="Columbia, SC",D73="Tuscaloosa, AL",D73="Auburn, AL",D73="Oxford, MS",D73="Lexington, KY",D73="College Station, TX",D73="Athens, GA",D73="Columbia, MO",D73="Gainesville, FL",D73="Little Rock, AR"),"A",IF(D73="Knoxville, TN","H","N"))</f>
        <v>H</v>
      </c>
      <c r="F73" s="12" t="str">
        <f>IF(OR(C73="Alabama",C73="Arkansas",C73="Auburn",C73="LSU",C73="Mississippi State",C73="Ole Miss",C73="Texas A&amp;M"),"SECW",IF(OR(C73="Florida",C73="Georgia",C73="Kentucky",C73="Missouri",C73="South Carolina",C73="Tennessee",C73="Vanderbilt"),"SECE","OOC"))</f>
        <v>SECE</v>
      </c>
      <c r="G73" s="14">
        <f>IFERROR(VLOOKUP(C73,'2012'!B:C,2,FALSE),"")</f>
        <v>-3.3</v>
      </c>
      <c r="H73" s="15">
        <f>IF(G73&gt;=0,IF(E73="H",0.94,IF(E73="A",1.06,1)),IF(E73="H",1.06,IF(E73="A",0.94,1)))*G73</f>
        <v>-3.4979999999999998</v>
      </c>
    </row>
    <row r="74" spans="1:8" ht="15" customHeight="1" x14ac:dyDescent="0.3">
      <c r="A74" s="3">
        <v>2013</v>
      </c>
      <c r="B74" s="27">
        <v>1</v>
      </c>
      <c r="C74" s="16" t="s">
        <v>232</v>
      </c>
      <c r="D74" s="27" t="s">
        <v>135</v>
      </c>
      <c r="E74" s="27" t="str">
        <f>IF(OR(D74="Nashville, TN",D74="Baton Rouge, LA",D74="Starkville, MS",D74="Fayetteville, AR",D74="Columbia, SC",D74="Tuscaloosa, AL",D74="Auburn, AL",D74="Oxford, MS",D74="Lexington, KY",D74="College Station, TX",D74="Athens, GA",D74="Columbia, MO",D74="Gainesville, FL",D74="Little Rock, AR"),"A",IF(D74="Knoxville, TN","H","N"))</f>
        <v>H</v>
      </c>
      <c r="F74" s="27" t="str">
        <f>IF(OR(C74="Alabama",C74="Arkansas",C74="Auburn",C74="LSU",C74="Mississippi State",C74="Ole Miss",C74="Texas A&amp;M"),"SECW",IF(OR(C74="Florida",C74="Georgia",C74="Kentucky",C74="Missouri",C74="South Carolina",C74="Tennessee",C74="Vanderbilt"),"SECE","OOC"))</f>
        <v>OOC</v>
      </c>
      <c r="G74" s="8">
        <v>-30</v>
      </c>
      <c r="H74" s="9">
        <f>IF(G74&gt;=0,IF(E74="H",0.94,IF(E74="A",1.06,1)),IF(E74="H",1.06,IF(E74="A",0.94,1)))*G74</f>
        <v>-31.8</v>
      </c>
    </row>
    <row r="75" spans="1:8" x14ac:dyDescent="0.3">
      <c r="A75" s="3">
        <v>2013</v>
      </c>
      <c r="B75" s="27">
        <v>2</v>
      </c>
      <c r="C75" s="27" t="s">
        <v>122</v>
      </c>
      <c r="D75" s="27" t="s">
        <v>135</v>
      </c>
      <c r="E75" s="27" t="str">
        <f>IF(OR(D75="Nashville, TN",D75="Baton Rouge, LA",D75="Starkville, MS",D75="Fayetteville, AR",D75="Columbia, SC",D75="Tuscaloosa, AL",D75="Auburn, AL",D75="Oxford, MS",D75="Lexington, KY",D75="College Station, TX",D75="Athens, GA",D75="Columbia, MO",D75="Gainesville, FL",D75="Little Rock, AR"),"A",IF(D75="Knoxville, TN","H","N"))</f>
        <v>H</v>
      </c>
      <c r="F75" s="27" t="str">
        <f>IF(OR(C75="Alabama",C75="Arkansas",C75="Auburn",C75="LSU",C75="Mississippi State",C75="Ole Miss",C75="Texas A&amp;M"),"SECW",IF(OR(C75="Florida",C75="Georgia",C75="Kentucky",C75="Missouri",C75="South Carolina",C75="Tennessee",C75="Vanderbilt"),"SECE","OOC"))</f>
        <v>OOC</v>
      </c>
      <c r="G75" s="8">
        <f>IFERROR(VLOOKUP(C75,'2013'!B:C,2,FALSE),"")</f>
        <v>-4.7</v>
      </c>
      <c r="H75" s="9">
        <f>IF(G75&gt;=0,IF(E75="H",0.94,IF(E75="A",1.06,1)),IF(E75="H",1.06,IF(E75="A",0.94,1)))*G75</f>
        <v>-4.9820000000000002</v>
      </c>
    </row>
    <row r="76" spans="1:8" x14ac:dyDescent="0.3">
      <c r="A76" s="3">
        <v>2013</v>
      </c>
      <c r="B76" s="27">
        <v>3</v>
      </c>
      <c r="C76" s="27" t="s">
        <v>7</v>
      </c>
      <c r="D76" s="27" t="s">
        <v>230</v>
      </c>
      <c r="E76" s="27" t="s">
        <v>157</v>
      </c>
      <c r="F76" s="27" t="str">
        <f>IF(OR(C76="Alabama",C76="Arkansas",C76="Auburn",C76="LSU",C76="Mississippi State",C76="Ole Miss",C76="Texas A&amp;M"),"SECW",IF(OR(C76="Florida",C76="Georgia",C76="Kentucky",C76="Missouri",C76="South Carolina",C76="Tennessee",C76="Vanderbilt"),"SECE","OOC"))</f>
        <v>OOC</v>
      </c>
      <c r="G76" s="8">
        <f>IFERROR(VLOOKUP(C76,'2013'!B:C,2,FALSE),"")</f>
        <v>12.5</v>
      </c>
      <c r="H76" s="9">
        <f>IF(G76&gt;=0,IF(E76="H",0.94,IF(E76="A",1.06,1)),IF(E76="H",1.06,IF(E76="A",0.94,1)))*G76</f>
        <v>13.25</v>
      </c>
    </row>
    <row r="77" spans="1:8" x14ac:dyDescent="0.3">
      <c r="A77" s="3">
        <v>2013</v>
      </c>
      <c r="B77" s="7">
        <v>4</v>
      </c>
      <c r="C77" s="7" t="s">
        <v>5</v>
      </c>
      <c r="D77" s="7" t="s">
        <v>151</v>
      </c>
      <c r="E77" s="7" t="str">
        <f>IF(OR(D77="Nashville, TN",D77="Baton Rouge, LA",D77="Starkville, MS",D77="Fayetteville, AR",D77="Columbia, SC",D77="Tuscaloosa, AL",D77="Auburn, AL",D77="Oxford, MS",D77="Lexington, KY",D77="College Station, TX",D77="Athens, GA",D77="Columbia, MO",D77="Gainesville, FL",D77="Little Rock, AR"),"A",IF(D77="Knoxville, TN","H","N"))</f>
        <v>A</v>
      </c>
      <c r="F77" s="7" t="str">
        <f>IF(OR(C77="Alabama",C77="Arkansas",C77="Auburn",C77="LSU",C77="Mississippi State",C77="Ole Miss",C77="Texas A&amp;M"),"SECW",IF(OR(C77="Florida",C77="Georgia",C77="Kentucky",C77="Missouri",C77="South Carolina",C77="Tennessee",C77="Vanderbilt"),"SECE","OOC"))</f>
        <v>SECE</v>
      </c>
      <c r="G77" s="8">
        <f>IFERROR(VLOOKUP(C77,'2013'!B:C,2,FALSE),"")</f>
        <v>9.6999999999999993</v>
      </c>
      <c r="H77" s="9">
        <f>IF(G77&gt;=0,IF(E77="H",0.94,IF(E77="A",1.06,1)),IF(E77="H",1.06,IF(E77="A",0.94,1)))*G77</f>
        <v>10.282</v>
      </c>
    </row>
    <row r="78" spans="1:8" x14ac:dyDescent="0.3">
      <c r="A78" s="3">
        <v>2013</v>
      </c>
      <c r="B78" s="27">
        <v>5</v>
      </c>
      <c r="C78" s="27" t="s">
        <v>124</v>
      </c>
      <c r="D78" s="27" t="s">
        <v>135</v>
      </c>
      <c r="E78" s="27" t="str">
        <f>IF(OR(D78="Nashville, TN",D78="Baton Rouge, LA",D78="Starkville, MS",D78="Fayetteville, AR",D78="Columbia, SC",D78="Tuscaloosa, AL",D78="Auburn, AL",D78="Oxford, MS",D78="Lexington, KY",D78="College Station, TX",D78="Athens, GA",D78="Columbia, MO",D78="Gainesville, FL",D78="Little Rock, AR"),"A",IF(D78="Knoxville, TN","H","N"))</f>
        <v>H</v>
      </c>
      <c r="F78" s="27" t="str">
        <f>IF(OR(C78="Alabama",C78="Arkansas",C78="Auburn",C78="LSU",C78="Mississippi State",C78="Ole Miss",C78="Texas A&amp;M"),"SECW",IF(OR(C78="Florida",C78="Georgia",C78="Kentucky",C78="Missouri",C78="South Carolina",C78="Tennessee",C78="Vanderbilt"),"SECE","OOC"))</f>
        <v>OOC</v>
      </c>
      <c r="G78" s="8">
        <f>IFERROR(VLOOKUP(C78,'2013'!B:C,2,FALSE),"")</f>
        <v>0.3</v>
      </c>
      <c r="H78" s="9">
        <f>IF(G78&gt;=0,IF(E78="H",0.94,IF(E78="A",1.06,1)),IF(E78="H",1.06,IF(E78="A",0.94,1)))*G78</f>
        <v>0.28199999999999997</v>
      </c>
    </row>
    <row r="79" spans="1:8" x14ac:dyDescent="0.3">
      <c r="A79" s="3">
        <v>2013</v>
      </c>
      <c r="B79" s="7">
        <v>6</v>
      </c>
      <c r="C79" s="7" t="s">
        <v>12</v>
      </c>
      <c r="D79" s="7" t="s">
        <v>135</v>
      </c>
      <c r="E79" s="7" t="str">
        <f>IF(OR(D79="Nashville, TN",D79="Baton Rouge, LA",D79="Starkville, MS",D79="Fayetteville, AR",D79="Columbia, SC",D79="Tuscaloosa, AL",D79="Auburn, AL",D79="Oxford, MS",D79="Lexington, KY",D79="College Station, TX",D79="Athens, GA",D79="Columbia, MO",D79="Gainesville, FL",D79="Little Rock, AR"),"A",IF(D79="Knoxville, TN","H","N"))</f>
        <v>H</v>
      </c>
      <c r="F79" s="7" t="str">
        <f>IF(OR(C79="Alabama",C79="Arkansas",C79="Auburn",C79="LSU",C79="Mississippi State",C79="Ole Miss",C79="Texas A&amp;M"),"SECW",IF(OR(C79="Florida",C79="Georgia",C79="Kentucky",C79="Missouri",C79="South Carolina",C79="Tennessee",C79="Vanderbilt"),"SECE","OOC"))</f>
        <v>SECE</v>
      </c>
      <c r="G79" s="8">
        <f>IFERROR(VLOOKUP(C79,'2013'!B:C,2,FALSE),"")</f>
        <v>16.399999999999999</v>
      </c>
      <c r="H79" s="9">
        <f>IF(G79&gt;=0,IF(E79="H",0.94,IF(E79="A",1.06,1)),IF(E79="H",1.06,IF(E79="A",0.94,1)))*G79</f>
        <v>15.415999999999999</v>
      </c>
    </row>
    <row r="80" spans="1:8" x14ac:dyDescent="0.3">
      <c r="A80" s="3">
        <v>2013</v>
      </c>
      <c r="B80" s="27">
        <v>7</v>
      </c>
      <c r="C80" s="27" t="s">
        <v>34</v>
      </c>
      <c r="D80" s="27" t="s">
        <v>135</v>
      </c>
      <c r="E80" s="27" t="str">
        <f>IF(OR(D80="Nashville, TN",D80="Baton Rouge, LA",D80="Starkville, MS",D80="Fayetteville, AR",D80="Columbia, SC",D80="Tuscaloosa, AL",D80="Auburn, AL",D80="Oxford, MS",D80="Lexington, KY",D80="College Station, TX",D80="Athens, GA",D80="Columbia, MO",D80="Gainesville, FL",D80="Little Rock, AR"),"A",IF(D80="Knoxville, TN","H","N"))</f>
        <v>H</v>
      </c>
      <c r="F80" s="27" t="str">
        <f>IF(OR(C80="Alabama",C80="Arkansas",C80="Auburn",C80="LSU",C80="Mississippi State",C80="Ole Miss",C80="Texas A&amp;M"),"SECW",IF(OR(C80="Florida",C80="Georgia",C80="Kentucky",C80="Missouri",C80="South Carolina",C80="Tennessee",C80="Vanderbilt"),"SECE","OOC"))</f>
        <v>SECE</v>
      </c>
      <c r="G80" s="8">
        <f>IFERROR(VLOOKUP(C80,'2013'!B:C,2,FALSE),"")</f>
        <v>17.5</v>
      </c>
      <c r="H80" s="9">
        <f>IF(G80&gt;=0,IF(E80="H",0.94,IF(E80="A",1.06,1)),IF(E80="H",1.06,IF(E80="A",0.94,1)))*G80</f>
        <v>16.45</v>
      </c>
    </row>
    <row r="81" spans="1:8" x14ac:dyDescent="0.3">
      <c r="A81" s="3">
        <v>2013</v>
      </c>
      <c r="B81" s="27">
        <v>8</v>
      </c>
      <c r="C81" s="27" t="s">
        <v>43</v>
      </c>
      <c r="D81" s="27" t="s">
        <v>132</v>
      </c>
      <c r="E81" s="27" t="str">
        <f>IF(OR(D81="Nashville, TN",D81="Baton Rouge, LA",D81="Starkville, MS",D81="Fayetteville, AR",D81="Columbia, SC",D81="Tuscaloosa, AL",D81="Auburn, AL",D81="Oxford, MS",D81="Lexington, KY",D81="College Station, TX",D81="Athens, GA",D81="Columbia, MO",D81="Gainesville, FL",D81="Little Rock, AR"),"A",IF(D81="Knoxville, TN","H","N"))</f>
        <v>A</v>
      </c>
      <c r="F81" s="27" t="str">
        <f>IF(OR(C81="Alabama",C81="Arkansas",C81="Auburn",C81="LSU",C81="Mississippi State",C81="Ole Miss",C81="Texas A&amp;M"),"SECW",IF(OR(C81="Florida",C81="Georgia",C81="Kentucky",C81="Missouri",C81="South Carolina",C81="Tennessee",C81="Vanderbilt"),"SECE","OOC"))</f>
        <v>SECW</v>
      </c>
      <c r="G81" s="8">
        <f>IFERROR(VLOOKUP(C81,'2013'!B:C,2,FALSE),"")</f>
        <v>22.2</v>
      </c>
      <c r="H81" s="9">
        <f>IF(G81&gt;=0,IF(E81="H",0.94,IF(E81="A",1.06,1)),IF(E81="H",1.06,IF(E81="A",0.94,1)))*G81</f>
        <v>23.532</v>
      </c>
    </row>
    <row r="82" spans="1:8" x14ac:dyDescent="0.3">
      <c r="A82" s="3">
        <v>2013</v>
      </c>
      <c r="B82" s="27">
        <v>9</v>
      </c>
      <c r="C82" s="27" t="s">
        <v>11</v>
      </c>
      <c r="D82" s="27" t="s">
        <v>149</v>
      </c>
      <c r="E82" s="27" t="str">
        <f>IF(OR(D82="Nashville, TN",D82="Baton Rouge, LA",D82="Starkville, MS",D82="Fayetteville, AR",D82="Columbia, SC",D82="Tuscaloosa, AL",D82="Auburn, AL",D82="Oxford, MS",D82="Lexington, KY",D82="College Station, TX",D82="Athens, GA",D82="Columbia, MO",D82="Gainesville, FL",D82="Little Rock, AR"),"A",IF(D82="Knoxville, TN","H","N"))</f>
        <v>A</v>
      </c>
      <c r="F82" s="27" t="str">
        <f>IF(OR(C82="Alabama",C82="Arkansas",C82="Auburn",C82="LSU",C82="Mississippi State",C82="Ole Miss",C82="Texas A&amp;M"),"SECW",IF(OR(C82="Florida",C82="Georgia",C82="Kentucky",C82="Missouri",C82="South Carolina",C82="Tennessee",C82="Vanderbilt"),"SECE","OOC"))</f>
        <v>SECE</v>
      </c>
      <c r="G82" s="8">
        <f>IFERROR(VLOOKUP(C82,'2013'!B:C,2,FALSE),"")</f>
        <v>18.7</v>
      </c>
      <c r="H82" s="9">
        <f>IF(G82&gt;=0,IF(E82="H",0.94,IF(E82="A",1.06,1)),IF(E82="H",1.06,IF(E82="A",0.94,1)))*G82</f>
        <v>19.821999999999999</v>
      </c>
    </row>
    <row r="83" spans="1:8" x14ac:dyDescent="0.3">
      <c r="A83" s="3">
        <v>2013</v>
      </c>
      <c r="B83" s="27">
        <v>10</v>
      </c>
      <c r="C83" s="27" t="s">
        <v>21</v>
      </c>
      <c r="D83" s="27" t="s">
        <v>135</v>
      </c>
      <c r="E83" s="27" t="str">
        <f>IF(OR(D83="Nashville, TN",D83="Baton Rouge, LA",D83="Starkville, MS",D83="Fayetteville, AR",D83="Columbia, SC",D83="Tuscaloosa, AL",D83="Auburn, AL",D83="Oxford, MS",D83="Lexington, KY",D83="College Station, TX",D83="Athens, GA",D83="Columbia, MO",D83="Gainesville, FL",D83="Little Rock, AR"),"A",IF(D83="Knoxville, TN","H","N"))</f>
        <v>H</v>
      </c>
      <c r="F83" s="27" t="str">
        <f>IF(OR(C83="Alabama",C83="Arkansas",C83="Auburn",C83="LSU",C83="Mississippi State",C83="Ole Miss",C83="Texas A&amp;M"),"SECW",IF(OR(C83="Florida",C83="Georgia",C83="Kentucky",C83="Missouri",C83="South Carolina",C83="Tennessee",C83="Vanderbilt"),"SECE","OOC"))</f>
        <v>SECW</v>
      </c>
      <c r="G83" s="8">
        <f>IFERROR(VLOOKUP(C83,'2013'!B:C,2,FALSE),"")</f>
        <v>20.399999999999999</v>
      </c>
      <c r="H83" s="9">
        <f>IF(G83&gt;=0,IF(E83="H",0.94,IF(E83="A",1.06,1)),IF(E83="H",1.06,IF(E83="A",0.94,1)))*G83</f>
        <v>19.175999999999998</v>
      </c>
    </row>
    <row r="84" spans="1:8" x14ac:dyDescent="0.3">
      <c r="A84" s="3">
        <v>2013</v>
      </c>
      <c r="B84" s="27">
        <v>11</v>
      </c>
      <c r="C84" s="27" t="s">
        <v>64</v>
      </c>
      <c r="D84" s="27" t="s">
        <v>135</v>
      </c>
      <c r="E84" s="27" t="str">
        <f>IF(OR(D84="Nashville, TN",D84="Baton Rouge, LA",D84="Starkville, MS",D84="Fayetteville, AR",D84="Columbia, SC",D84="Tuscaloosa, AL",D84="Auburn, AL",D84="Oxford, MS",D84="Lexington, KY",D84="College Station, TX",D84="Athens, GA",D84="Columbia, MO",D84="Gainesville, FL",D84="Little Rock, AR"),"A",IF(D84="Knoxville, TN","H","N"))</f>
        <v>H</v>
      </c>
      <c r="F84" s="27" t="str">
        <f>IF(OR(C84="Alabama",C84="Arkansas",C84="Auburn",C84="LSU",C84="Mississippi State",C84="Ole Miss",C84="Texas A&amp;M"),"SECW",IF(OR(C84="Florida",C84="Georgia",C84="Kentucky",C84="Missouri",C84="South Carolina",C84="Tennessee",C84="Vanderbilt"),"SECE","OOC"))</f>
        <v>SECE</v>
      </c>
      <c r="G84" s="8">
        <f>IFERROR(VLOOKUP(C84,'2013'!B:C,2,FALSE),"")</f>
        <v>-0.1</v>
      </c>
      <c r="H84" s="9">
        <f>IF(G84&gt;=0,IF(E84="H",0.94,IF(E84="A",1.06,1)),IF(E84="H",1.06,IF(E84="A",0.94,1)))*G84</f>
        <v>-0.10600000000000001</v>
      </c>
    </row>
    <row r="85" spans="1:8" x14ac:dyDescent="0.3">
      <c r="A85" s="3">
        <v>2013</v>
      </c>
      <c r="B85" s="27">
        <v>12</v>
      </c>
      <c r="C85" s="27" t="s">
        <v>26</v>
      </c>
      <c r="D85" s="27" t="s">
        <v>146</v>
      </c>
      <c r="E85" s="27" t="str">
        <f>IF(OR(D85="Nashville, TN",D85="Baton Rouge, LA",D85="Starkville, MS",D85="Fayetteville, AR",D85="Columbia, SC",D85="Tuscaloosa, AL",D85="Auburn, AL",D85="Oxford, MS",D85="Lexington, KY",D85="College Station, TX",D85="Athens, GA",D85="Columbia, MO",D85="Gainesville, FL",D85="Little Rock, AR"),"A",IF(D85="Knoxville, TN","H","N"))</f>
        <v>A</v>
      </c>
      <c r="F85" s="27" t="str">
        <f>IF(OR(C85="Alabama",C85="Arkansas",C85="Auburn",C85="LSU",C85="Mississippi State",C85="Ole Miss",C85="Texas A&amp;M"),"SECW",IF(OR(C85="Florida",C85="Georgia",C85="Kentucky",C85="Missouri",C85="South Carolina",C85="Tennessee",C85="Vanderbilt"),"SECE","OOC"))</f>
        <v>SECE</v>
      </c>
      <c r="G85" s="8">
        <f>IFERROR(VLOOKUP(C85,'2013'!B:C,2,FALSE),"")</f>
        <v>-3.4</v>
      </c>
      <c r="H85" s="9">
        <f>IF(G85&gt;=0,IF(E85="H",0.94,IF(E85="A",1.06,1)),IF(E85="H",1.06,IF(E85="A",0.94,1)))*G85</f>
        <v>-3.1959999999999997</v>
      </c>
    </row>
    <row r="86" spans="1:8" ht="15" customHeight="1" x14ac:dyDescent="0.3">
      <c r="A86" s="4">
        <v>2014</v>
      </c>
      <c r="B86" s="12">
        <v>1</v>
      </c>
      <c r="C86" s="13" t="s">
        <v>113</v>
      </c>
      <c r="D86" s="12" t="s">
        <v>135</v>
      </c>
      <c r="E86" s="12" t="str">
        <f>IF(OR(D86="Nashville, TN",D86="Baton Rouge, LA",D86="Starkville, MS",D86="Fayetteville, AR",D86="Columbia, SC",D86="Tuscaloosa, AL",D86="Auburn, AL",D86="Oxford, MS",D86="Lexington, KY",D86="College Station, TX",D86="Athens, GA",D86="Columbia, MO",D86="Gainesville, FL",D86="Little Rock, AR"),"A",IF(D86="Knoxville, TN","H","N"))</f>
        <v>H</v>
      </c>
      <c r="F86" s="12" t="str">
        <f>IF(OR(C86="Alabama",C86="Arkansas",C86="Auburn",C86="LSU",C86="Mississippi State",C86="Ole Miss",C86="Texas A&amp;M"),"SECW",IF(OR(C86="Florida",C86="Georgia",C86="Kentucky",C86="Missouri",C86="South Carolina",C86="Tennessee",C86="Vanderbilt"),"SECE","OOC"))</f>
        <v>OOC</v>
      </c>
      <c r="G86" s="14">
        <f>IFERROR(VLOOKUP(C86,'2014'!B:C,2,FALSE),"")</f>
        <v>3.6</v>
      </c>
      <c r="H86" s="15">
        <f>IF(G86&gt;=0,IF(E86="H",0.94,IF(E86="A",1.06,1)),IF(E86="H",1.06,IF(E86="A",0.94,1)))*G86</f>
        <v>3.3839999999999999</v>
      </c>
    </row>
    <row r="87" spans="1:8" x14ac:dyDescent="0.3">
      <c r="A87" s="4">
        <v>2014</v>
      </c>
      <c r="B87" s="12">
        <v>2</v>
      </c>
      <c r="C87" s="12" t="s">
        <v>93</v>
      </c>
      <c r="D87" s="12" t="s">
        <v>135</v>
      </c>
      <c r="E87" s="12" t="str">
        <f>IF(OR(D87="Nashville, TN",D87="Baton Rouge, LA",D87="Starkville, MS",D87="Fayetteville, AR",D87="Columbia, SC",D87="Tuscaloosa, AL",D87="Auburn, AL",D87="Oxford, MS",D87="Lexington, KY",D87="College Station, TX",D87="Athens, GA",D87="Columbia, MO",D87="Gainesville, FL",D87="Little Rock, AR"),"A",IF(D87="Knoxville, TN","H","N"))</f>
        <v>H</v>
      </c>
      <c r="F87" s="12" t="str">
        <f>IF(OR(C87="Alabama",C87="Arkansas",C87="Auburn",C87="LSU",C87="Mississippi State",C87="Ole Miss",C87="Texas A&amp;M"),"SECW",IF(OR(C87="Florida",C87="Georgia",C87="Kentucky",C87="Missouri",C87="South Carolina",C87="Tennessee",C87="Vanderbilt"),"SECE","OOC"))</f>
        <v>OOC</v>
      </c>
      <c r="G87" s="14">
        <f>IFERROR(VLOOKUP(C87,'2014'!B:C,2,FALSE),"")</f>
        <v>1</v>
      </c>
      <c r="H87" s="15">
        <f>IF(G87&gt;=0,IF(E87="H",0.94,IF(E87="A",1.06,1)),IF(E87="H",1.06,IF(E87="A",0.94,1)))*G87</f>
        <v>0.94</v>
      </c>
    </row>
    <row r="88" spans="1:8" x14ac:dyDescent="0.3">
      <c r="A88" s="4">
        <v>2014</v>
      </c>
      <c r="B88" s="12">
        <v>3</v>
      </c>
      <c r="C88" s="12" t="s">
        <v>8</v>
      </c>
      <c r="D88" s="12" t="s">
        <v>231</v>
      </c>
      <c r="E88" s="12" t="s">
        <v>157</v>
      </c>
      <c r="F88" s="12" t="str">
        <f>IF(OR(C88="Alabama",C88="Arkansas",C88="Auburn",C88="LSU",C88="Mississippi State",C88="Ole Miss",C88="Texas A&amp;M"),"SECW",IF(OR(C88="Florida",C88="Georgia",C88="Kentucky",C88="Missouri",C88="South Carolina",C88="Tennessee",C88="Vanderbilt"),"SECE","OOC"))</f>
        <v>OOC</v>
      </c>
      <c r="G88" s="14">
        <f>IFERROR(VLOOKUP(C88,'2014'!B:C,2,FALSE),"")</f>
        <v>17.7</v>
      </c>
      <c r="H88" s="15">
        <f>IF(G88&gt;=0,IF(E88="H",0.94,IF(E88="A",1.06,1)),IF(E88="H",1.06,IF(E88="A",0.94,1)))*G88</f>
        <v>18.762</v>
      </c>
    </row>
    <row r="89" spans="1:8" x14ac:dyDescent="0.3">
      <c r="A89" s="4">
        <v>2014</v>
      </c>
      <c r="B89" s="12">
        <v>4</v>
      </c>
      <c r="C89" s="12" t="s">
        <v>12</v>
      </c>
      <c r="D89" s="12" t="s">
        <v>154</v>
      </c>
      <c r="E89" s="12" t="str">
        <f>IF(OR(D89="Nashville, TN",D89="Baton Rouge, LA",D89="Starkville, MS",D89="Fayetteville, AR",D89="Columbia, SC",D89="Tuscaloosa, AL",D89="Auburn, AL",D89="Oxford, MS",D89="Lexington, KY",D89="College Station, TX",D89="Athens, GA",D89="Columbia, MO",D89="Gainesville, FL",D89="Little Rock, AR"),"A",IF(D89="Knoxville, TN","H","N"))</f>
        <v>A</v>
      </c>
      <c r="F89" s="12" t="str">
        <f>IF(OR(C89="Alabama",C89="Arkansas",C89="Auburn",C89="LSU",C89="Mississippi State",C89="Ole Miss",C89="Texas A&amp;M"),"SECW",IF(OR(C89="Florida",C89="Georgia",C89="Kentucky",C89="Missouri",C89="South Carolina",C89="Tennessee",C89="Vanderbilt"),"SECE","OOC"))</f>
        <v>SECE</v>
      </c>
      <c r="G89" s="14">
        <f>IFERROR(VLOOKUP(C89,'2014'!B:C,2,FALSE),"")</f>
        <v>22.6</v>
      </c>
      <c r="H89" s="15">
        <f>IF(G89&gt;=0,IF(E89="H",0.94,IF(E89="A",1.06,1)),IF(E89="H",1.06,IF(E89="A",0.94,1)))*G89</f>
        <v>23.956000000000003</v>
      </c>
    </row>
    <row r="90" spans="1:8" x14ac:dyDescent="0.3">
      <c r="A90" s="4">
        <v>2014</v>
      </c>
      <c r="B90" s="12">
        <v>5</v>
      </c>
      <c r="C90" s="12" t="s">
        <v>5</v>
      </c>
      <c r="D90" s="12" t="s">
        <v>135</v>
      </c>
      <c r="E90" s="12" t="str">
        <f>IF(OR(D90="Nashville, TN",D90="Baton Rouge, LA",D90="Starkville, MS",D90="Fayetteville, AR",D90="Columbia, SC",D90="Tuscaloosa, AL",D90="Auburn, AL",D90="Oxford, MS",D90="Lexington, KY",D90="College Station, TX",D90="Athens, GA",D90="Columbia, MO",D90="Gainesville, FL",D90="Little Rock, AR"),"A",IF(D90="Knoxville, TN","H","N"))</f>
        <v>H</v>
      </c>
      <c r="F90" s="12" t="str">
        <f>IF(OR(C90="Alabama",C90="Arkansas",C90="Auburn",C90="LSU",C90="Mississippi State",C90="Ole Miss",C90="Texas A&amp;M"),"SECW",IF(OR(C90="Florida",C90="Georgia",C90="Kentucky",C90="Missouri",C90="South Carolina",C90="Tennessee",C90="Vanderbilt"),"SECE","OOC"))</f>
        <v>SECE</v>
      </c>
      <c r="G90" s="14">
        <f>IFERROR(VLOOKUP(C90,'2014'!B:C,2,FALSE),"")</f>
        <v>11.6</v>
      </c>
      <c r="H90" s="15">
        <f>IF(G90&gt;=0,IF(E90="H",0.94,IF(E90="A",1.06,1)),IF(E90="H",1.06,IF(E90="A",0.94,1)))*G90</f>
        <v>10.904</v>
      </c>
    </row>
    <row r="91" spans="1:8" x14ac:dyDescent="0.3">
      <c r="A91" s="4">
        <v>2014</v>
      </c>
      <c r="B91" s="12">
        <v>6</v>
      </c>
      <c r="C91" s="12" t="s">
        <v>159</v>
      </c>
      <c r="D91" s="12" t="s">
        <v>135</v>
      </c>
      <c r="E91" s="12" t="str">
        <f>IF(OR(D91="Nashville, TN",D91="Baton Rouge, LA",D91="Starkville, MS",D91="Fayetteville, AR",D91="Columbia, SC",D91="Tuscaloosa, AL",D91="Auburn, AL",D91="Oxford, MS",D91="Lexington, KY",D91="College Station, TX",D91="Athens, GA",D91="Columbia, MO",D91="Gainesville, FL",D91="Little Rock, AR"),"A",IF(D91="Knoxville, TN","H","N"))</f>
        <v>H</v>
      </c>
      <c r="F91" s="12" t="str">
        <f>IF(OR(C91="Alabama",C91="Arkansas",C91="Auburn",C91="LSU",C91="Mississippi State",C91="Ole Miss",C91="Texas A&amp;M"),"SECW",IF(OR(C91="Florida",C91="Georgia",C91="Kentucky",C91="Missouri",C91="South Carolina",C91="Tennessee",C91="Vanderbilt"),"SECE","OOC"))</f>
        <v>OOC</v>
      </c>
      <c r="G91" s="14">
        <v>-30</v>
      </c>
      <c r="H91" s="15">
        <f>IF(G91&gt;=0,IF(E91="H",0.94,IF(E91="A",1.06,1)),IF(E91="H",1.06,IF(E91="A",0.94,1)))*G91</f>
        <v>-31.8</v>
      </c>
    </row>
    <row r="92" spans="1:8" x14ac:dyDescent="0.3">
      <c r="A92" s="4">
        <v>2014</v>
      </c>
      <c r="B92" s="12">
        <v>7</v>
      </c>
      <c r="C92" s="12" t="s">
        <v>78</v>
      </c>
      <c r="D92" s="12" t="s">
        <v>137</v>
      </c>
      <c r="E92" s="12" t="str">
        <f>IF(OR(D92="Nashville, TN",D92="Baton Rouge, LA",D92="Starkville, MS",D92="Fayetteville, AR",D92="Columbia, SC",D92="Tuscaloosa, AL",D92="Auburn, AL",D92="Oxford, MS",D92="Lexington, KY",D92="College Station, TX",D92="Athens, GA",D92="Columbia, MO",D92="Gainesville, FL",D92="Little Rock, AR"),"A",IF(D92="Knoxville, TN","H","N"))</f>
        <v>A</v>
      </c>
      <c r="F92" s="12" t="str">
        <f>IF(OR(C92="Alabama",C92="Arkansas",C92="Auburn",C92="LSU",C92="Mississippi State",C92="Ole Miss",C92="Texas A&amp;M"),"SECW",IF(OR(C92="Florida",C92="Georgia",C92="Kentucky",C92="Missouri",C92="South Carolina",C92="Tennessee",C92="Vanderbilt"),"SECE","OOC"))</f>
        <v>SECW</v>
      </c>
      <c r="G92" s="14">
        <f>IFERROR(VLOOKUP(C92,'2014'!B:C,2,FALSE),"")</f>
        <v>23</v>
      </c>
      <c r="H92" s="15">
        <f>IF(G92&gt;=0,IF(E92="H",0.94,IF(E92="A",1.06,1)),IF(E92="H",1.06,IF(E92="A",0.94,1)))*G92</f>
        <v>24.380000000000003</v>
      </c>
    </row>
    <row r="93" spans="1:8" x14ac:dyDescent="0.3">
      <c r="A93" s="4">
        <v>2014</v>
      </c>
      <c r="B93" s="12">
        <v>8</v>
      </c>
      <c r="C93" s="12" t="s">
        <v>43</v>
      </c>
      <c r="D93" s="12" t="s">
        <v>135</v>
      </c>
      <c r="E93" s="12" t="str">
        <f>IF(OR(D93="Nashville, TN",D93="Baton Rouge, LA",D93="Starkville, MS",D93="Fayetteville, AR",D93="Columbia, SC",D93="Tuscaloosa, AL",D93="Auburn, AL",D93="Oxford, MS",D93="Lexington, KY",D93="College Station, TX",D93="Athens, GA",D93="Columbia, MO",D93="Gainesville, FL",D93="Little Rock, AR"),"A",IF(D93="Knoxville, TN","H","N"))</f>
        <v>H</v>
      </c>
      <c r="F93" s="12" t="str">
        <f>IF(OR(C93="Alabama",C93="Arkansas",C93="Auburn",C93="LSU",C93="Mississippi State",C93="Ole Miss",C93="Texas A&amp;M"),"SECW",IF(OR(C93="Florida",C93="Georgia",C93="Kentucky",C93="Missouri",C93="South Carolina",C93="Tennessee",C93="Vanderbilt"),"SECE","OOC"))</f>
        <v>SECW</v>
      </c>
      <c r="G93" s="14">
        <f>IFERROR(VLOOKUP(C93,'2014'!B:C,2,FALSE),"")</f>
        <v>28.3</v>
      </c>
      <c r="H93" s="15">
        <f>IF(G93&gt;=0,IF(E93="H",0.94,IF(E93="A",1.06,1)),IF(E93="H",1.06,IF(E93="A",0.94,1)))*G93</f>
        <v>26.602</v>
      </c>
    </row>
    <row r="94" spans="1:8" x14ac:dyDescent="0.3">
      <c r="A94" s="4">
        <v>2014</v>
      </c>
      <c r="B94" s="12">
        <v>9</v>
      </c>
      <c r="C94" s="12" t="s">
        <v>34</v>
      </c>
      <c r="D94" s="12" t="s">
        <v>153</v>
      </c>
      <c r="E94" s="12" t="str">
        <f>IF(OR(D94="Nashville, TN",D94="Baton Rouge, LA",D94="Starkville, MS",D94="Fayetteville, AR",D94="Columbia, SC",D94="Tuscaloosa, AL",D94="Auburn, AL",D94="Oxford, MS",D94="Lexington, KY",D94="College Station, TX",D94="Athens, GA",D94="Columbia, MO",D94="Gainesville, FL",D94="Little Rock, AR"),"A",IF(D94="Knoxville, TN","H","N"))</f>
        <v>A</v>
      </c>
      <c r="F94" s="12" t="str">
        <f>IF(OR(C94="Alabama",C94="Arkansas",C94="Auburn",C94="LSU",C94="Mississippi State",C94="Ole Miss",C94="Texas A&amp;M"),"SECW",IF(OR(C94="Florida",C94="Georgia",C94="Kentucky",C94="Missouri",C94="South Carolina",C94="Tennessee",C94="Vanderbilt"),"SECE","OOC"))</f>
        <v>SECE</v>
      </c>
      <c r="G94" s="14">
        <f>IFERROR(VLOOKUP(C94,'2014'!B:C,2,FALSE),"")</f>
        <v>7.9</v>
      </c>
      <c r="H94" s="15">
        <f>IF(G94&gt;=0,IF(E94="H",0.94,IF(E94="A",1.06,1)),IF(E94="H",1.06,IF(E94="A",0.94,1)))*G94</f>
        <v>8.3740000000000006</v>
      </c>
    </row>
    <row r="95" spans="1:8" x14ac:dyDescent="0.3">
      <c r="A95" s="4">
        <v>2014</v>
      </c>
      <c r="B95" s="12">
        <v>10</v>
      </c>
      <c r="C95" s="12" t="s">
        <v>26</v>
      </c>
      <c r="D95" s="12" t="s">
        <v>135</v>
      </c>
      <c r="E95" s="12" t="str">
        <f>IF(OR(D95="Nashville, TN",D95="Baton Rouge, LA",D95="Starkville, MS",D95="Fayetteville, AR",D95="Columbia, SC",D95="Tuscaloosa, AL",D95="Auburn, AL",D95="Oxford, MS",D95="Lexington, KY",D95="College Station, TX",D95="Athens, GA",D95="Columbia, MO",D95="Gainesville, FL",D95="Little Rock, AR"),"A",IF(D95="Knoxville, TN","H","N"))</f>
        <v>H</v>
      </c>
      <c r="F95" s="12" t="str">
        <f>IF(OR(C95="Alabama",C95="Arkansas",C95="Auburn",C95="LSU",C95="Mississippi State",C95="Ole Miss",C95="Texas A&amp;M"),"SECW",IF(OR(C95="Florida",C95="Georgia",C95="Kentucky",C95="Missouri",C95="South Carolina",C95="Tennessee",C95="Vanderbilt"),"SECE","OOC"))</f>
        <v>SECE</v>
      </c>
      <c r="G95" s="14">
        <f>IFERROR(VLOOKUP(C95,'2014'!B:C,2,FALSE),"")</f>
        <v>1.5</v>
      </c>
      <c r="H95" s="15">
        <f>IF(G95&gt;=0,IF(E95="H",0.94,IF(E95="A",1.06,1)),IF(E95="H",1.06,IF(E95="A",0.94,1)))*G95</f>
        <v>1.41</v>
      </c>
    </row>
    <row r="96" spans="1:8" x14ac:dyDescent="0.3">
      <c r="A96" s="4">
        <v>2014</v>
      </c>
      <c r="B96" s="12">
        <v>11</v>
      </c>
      <c r="C96" s="12" t="s">
        <v>11</v>
      </c>
      <c r="D96" s="12" t="s">
        <v>135</v>
      </c>
      <c r="E96" s="12" t="str">
        <f>IF(OR(D96="Nashville, TN",D96="Baton Rouge, LA",D96="Starkville, MS",D96="Fayetteville, AR",D96="Columbia, SC",D96="Tuscaloosa, AL",D96="Auburn, AL",D96="Oxford, MS",D96="Lexington, KY",D96="College Station, TX",D96="Athens, GA",D96="Columbia, MO",D96="Gainesville, FL",D96="Little Rock, AR"),"A",IF(D96="Knoxville, TN","H","N"))</f>
        <v>H</v>
      </c>
      <c r="F96" s="12" t="str">
        <f>IF(OR(C96="Alabama",C96="Arkansas",C96="Auburn",C96="LSU",C96="Mississippi State",C96="Ole Miss",C96="Texas A&amp;M"),"SECW",IF(OR(C96="Florida",C96="Georgia",C96="Kentucky",C96="Missouri",C96="South Carolina",C96="Tennessee",C96="Vanderbilt"),"SECE","OOC"))</f>
        <v>SECE</v>
      </c>
      <c r="G96" s="14">
        <f>IFERROR(VLOOKUP(C96,'2014'!B:C,2,FALSE),"")</f>
        <v>13</v>
      </c>
      <c r="H96" s="15">
        <f>IF(G96&gt;=0,IF(E96="H",0.94,IF(E96="A",1.06,1)),IF(E96="H",1.06,IF(E96="A",0.94,1)))*G96</f>
        <v>12.219999999999999</v>
      </c>
    </row>
    <row r="97" spans="1:8" x14ac:dyDescent="0.3">
      <c r="A97" s="4">
        <v>2014</v>
      </c>
      <c r="B97" s="12">
        <v>12</v>
      </c>
      <c r="C97" s="12" t="s">
        <v>64</v>
      </c>
      <c r="D97" s="12" t="s">
        <v>155</v>
      </c>
      <c r="E97" s="12" t="str">
        <f>IF(OR(D97="Nashville, TN",D97="Baton Rouge, LA",D97="Starkville, MS",D97="Fayetteville, AR",D97="Columbia, SC",D97="Tuscaloosa, AL",D97="Auburn, AL",D97="Oxford, MS",D97="Lexington, KY",D97="College Station, TX",D97="Athens, GA",D97="Columbia, MO",D97="Gainesville, FL",D97="Little Rock, AR"),"A",IF(D97="Knoxville, TN","H","N"))</f>
        <v>A</v>
      </c>
      <c r="F97" s="12" t="str">
        <f>IF(OR(C97="Alabama",C97="Arkansas",C97="Auburn",C97="LSU",C97="Mississippi State",C97="Ole Miss",C97="Texas A&amp;M"),"SECW",IF(OR(C97="Florida",C97="Georgia",C97="Kentucky",C97="Missouri",C97="South Carolina",C97="Tennessee",C97="Vanderbilt"),"SECE","OOC"))</f>
        <v>SECE</v>
      </c>
      <c r="G97" s="14">
        <f>IFERROR(VLOOKUP(C97,'2014'!B:C,2,FALSE),"")</f>
        <v>-10.9</v>
      </c>
      <c r="H97" s="15">
        <f>IF(G97&gt;=0,IF(E97="H",0.94,IF(E97="A",1.06,1)),IF(E97="H",1.06,IF(E97="A",0.94,1)))*G97</f>
        <v>-10.246</v>
      </c>
    </row>
  </sheetData>
  <autoFilter ref="A1:H97">
    <sortState ref="A2:H97">
      <sortCondition ref="A1:A97"/>
    </sortState>
  </autoFilter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opLeftCell="B1" workbookViewId="0">
      <selection activeCell="B1" sqref="B1"/>
    </sheetView>
  </sheetViews>
  <sheetFormatPr defaultRowHeight="14.4" x14ac:dyDescent="0.3"/>
  <cols>
    <col min="3" max="3" width="23.5546875" bestFit="1" customWidth="1"/>
    <col min="4" max="4" width="18.44140625" bestFit="1" customWidth="1"/>
  </cols>
  <sheetData>
    <row r="1" spans="1:17" x14ac:dyDescent="0.3">
      <c r="A1" s="2" t="s">
        <v>138</v>
      </c>
      <c r="B1" s="2" t="s">
        <v>139</v>
      </c>
      <c r="C1" s="2" t="s">
        <v>140</v>
      </c>
      <c r="D1" s="2" t="s">
        <v>141</v>
      </c>
      <c r="E1" s="2" t="s">
        <v>142</v>
      </c>
      <c r="F1" s="2" t="s">
        <v>143</v>
      </c>
      <c r="G1" s="5" t="s">
        <v>144</v>
      </c>
      <c r="H1" s="6" t="s">
        <v>160</v>
      </c>
      <c r="J1" s="2" t="s">
        <v>242</v>
      </c>
      <c r="K1" s="2" t="s">
        <v>243</v>
      </c>
      <c r="L1" s="2" t="s">
        <v>247</v>
      </c>
      <c r="M1" s="2" t="s">
        <v>248</v>
      </c>
      <c r="N1" s="2" t="s">
        <v>241</v>
      </c>
      <c r="O1" s="2" t="s">
        <v>244</v>
      </c>
      <c r="P1" s="2" t="s">
        <v>245</v>
      </c>
      <c r="Q1" s="2" t="s">
        <v>246</v>
      </c>
    </row>
    <row r="2" spans="1:17" x14ac:dyDescent="0.3">
      <c r="A2" s="4">
        <v>2012</v>
      </c>
      <c r="B2" s="12">
        <v>1</v>
      </c>
      <c r="C2" s="13" t="s">
        <v>5</v>
      </c>
      <c r="D2" s="12" t="s">
        <v>145</v>
      </c>
      <c r="E2" s="12" t="s">
        <v>256</v>
      </c>
      <c r="F2" s="12" t="str">
        <f>IF(OR(C2="Alabama",C2="Arkansas",C2="Auburn",C2="LSU",C2="Mississippi State",C2="Ole Miss",C2="Texas A&amp;M"),"SECW",IF(OR(C2="Florida",C2="Georgia",C2="Kentucky",C2="Missouri",C2="South Carolina",C2="Tennessee",C2="Vanderbilt"),"SECE","OOC"))</f>
        <v>SECE</v>
      </c>
      <c r="G2" s="14">
        <f>IFERROR(VLOOKUP(C2,'2012'!B:C,2,FALSE),"")</f>
        <v>22.4</v>
      </c>
      <c r="H2" s="15">
        <f>IF(G2&gt;=0,IF(E2="H",0.94,IF(E2="A",1.06,1)),IF(E2="H",1.06,IF(E2="A",0.94,1)))*G2</f>
        <v>21.055999999999997</v>
      </c>
      <c r="J2" s="2">
        <v>2012</v>
      </c>
      <c r="K2" s="9">
        <f t="shared" ref="K2:K4" si="0">SUMIF(A:A,J2,H:H)</f>
        <v>40.426000000000002</v>
      </c>
      <c r="L2" s="9">
        <f>SUMIFS(H:H,A:A,J2,F:F,"SECW")</f>
        <v>69.867999999999995</v>
      </c>
      <c r="M2" s="9">
        <f>SUMIFS(H:H,A:A,J2,F:F,"SECE")</f>
        <v>28.105999999999998</v>
      </c>
      <c r="N2" s="9">
        <f t="shared" ref="N2:N4" si="1">SUMIFS(H:H,A:A,J2,F:F,"OOC")</f>
        <v>-57.548000000000002</v>
      </c>
      <c r="O2" s="9">
        <f t="shared" ref="O2:O4" si="2">L2+M2</f>
        <v>97.97399999999999</v>
      </c>
      <c r="P2" s="9">
        <f t="shared" ref="P2:P4" si="3">SUMIFS(H:H,A:A,J2,E:E,"H")</f>
        <v>-14.062000000000005</v>
      </c>
      <c r="Q2" s="9">
        <f t="shared" ref="Q2:Q4" si="4">SUMIFS(H:H,A:A,J2,E:E,"A")+SUMIFS(H:H,A:A,J2,E:E,"N")</f>
        <v>54.488000000000007</v>
      </c>
    </row>
    <row r="3" spans="1:17" x14ac:dyDescent="0.3">
      <c r="A3" s="4">
        <v>2012</v>
      </c>
      <c r="B3" s="12">
        <v>2</v>
      </c>
      <c r="C3" s="12" t="s">
        <v>92</v>
      </c>
      <c r="D3" s="12" t="s">
        <v>258</v>
      </c>
      <c r="E3" s="12" t="s">
        <v>260</v>
      </c>
      <c r="F3" s="12" t="str">
        <f t="shared" ref="F3:F13" si="5">IF(OR(C3="Alabama",C3="Arkansas",C3="Auburn",C3="LSU",C3="Mississippi State",C3="Ole Miss",C3="Texas A&amp;M"),"SECW",IF(OR(C3="Florida",C3="Georgia",C3="Kentucky",C3="Missouri",C3="South Carolina",C3="Tennessee",C3="Vanderbilt"),"SECE","OOC"))</f>
        <v>OOC</v>
      </c>
      <c r="G3" s="14">
        <f>IFERROR(VLOOKUP(C3,'2012'!B:C,2,FALSE),"")</f>
        <v>1.6</v>
      </c>
      <c r="H3" s="15">
        <f t="shared" ref="H3:H13" si="6">IF(G3&gt;=0,IF(E3="H",0.94,IF(E3="A",1.06,1)),IF(E3="H",1.06,IF(E3="A",0.94,1)))*G3</f>
        <v>1.6</v>
      </c>
      <c r="J3" s="2">
        <v>2013</v>
      </c>
      <c r="K3" s="9">
        <f t="shared" si="0"/>
        <v>36.173999999999992</v>
      </c>
      <c r="L3" s="9">
        <f>SUMIFS(H:H,A:A,J3,F:F,"SECW")</f>
        <v>77.126000000000005</v>
      </c>
      <c r="M3" s="9">
        <f>SUMIFS(H:H,A:A,J3,F:F,"SECE")</f>
        <v>19.715999999999998</v>
      </c>
      <c r="N3" s="9">
        <f t="shared" si="1"/>
        <v>-60.668000000000006</v>
      </c>
      <c r="O3" s="9">
        <f t="shared" si="2"/>
        <v>96.841999999999999</v>
      </c>
      <c r="P3" s="9">
        <f t="shared" si="3"/>
        <v>-8.1340000000000039</v>
      </c>
      <c r="Q3" s="9">
        <f t="shared" si="4"/>
        <v>44.308000000000007</v>
      </c>
    </row>
    <row r="4" spans="1:17" x14ac:dyDescent="0.3">
      <c r="A4" s="4">
        <v>2012</v>
      </c>
      <c r="B4" s="12">
        <v>3</v>
      </c>
      <c r="C4" s="12" t="s">
        <v>225</v>
      </c>
      <c r="D4" s="12" t="s">
        <v>145</v>
      </c>
      <c r="E4" s="12" t="s">
        <v>256</v>
      </c>
      <c r="F4" s="12" t="str">
        <f t="shared" si="5"/>
        <v>OOC</v>
      </c>
      <c r="G4" s="14">
        <v>-30</v>
      </c>
      <c r="H4" s="15">
        <f t="shared" si="6"/>
        <v>-31.8</v>
      </c>
      <c r="J4" s="2">
        <v>2014</v>
      </c>
      <c r="K4" s="9">
        <f t="shared" si="0"/>
        <v>93.536000000000001</v>
      </c>
      <c r="L4" s="9">
        <f>SUMIFS(H:H,A:A,J4,F:F,"SECW")</f>
        <v>134.11199999999999</v>
      </c>
      <c r="M4" s="9">
        <f>SUMIFS(H:H,A:A,J4,F:F,"SECE")</f>
        <v>20.594000000000001</v>
      </c>
      <c r="N4" s="9">
        <f t="shared" si="1"/>
        <v>-61.17</v>
      </c>
      <c r="O4" s="9">
        <f t="shared" si="2"/>
        <v>154.70599999999999</v>
      </c>
      <c r="P4" s="9">
        <f t="shared" si="3"/>
        <v>7.4799999999999951</v>
      </c>
      <c r="Q4" s="9">
        <f t="shared" si="4"/>
        <v>86.056000000000012</v>
      </c>
    </row>
    <row r="5" spans="1:17" x14ac:dyDescent="0.3">
      <c r="A5" s="4">
        <v>2012</v>
      </c>
      <c r="B5" s="12">
        <v>4</v>
      </c>
      <c r="C5" s="12" t="s">
        <v>37</v>
      </c>
      <c r="D5" s="12" t="s">
        <v>145</v>
      </c>
      <c r="E5" s="12" t="s">
        <v>256</v>
      </c>
      <c r="F5" s="12" t="str">
        <f t="shared" si="5"/>
        <v>SECW</v>
      </c>
      <c r="G5" s="14">
        <f>IFERROR(VLOOKUP(C5,'2012'!B:C,2,FALSE),"")</f>
        <v>7.4</v>
      </c>
      <c r="H5" s="15">
        <f t="shared" si="6"/>
        <v>6.9559999999999995</v>
      </c>
      <c r="J5" s="10"/>
      <c r="K5" s="11"/>
      <c r="L5" s="11"/>
      <c r="M5" s="11"/>
      <c r="N5" s="11"/>
      <c r="O5" s="11"/>
      <c r="P5" s="11"/>
      <c r="Q5" s="11"/>
    </row>
    <row r="6" spans="1:17" x14ac:dyDescent="0.3">
      <c r="A6" s="4">
        <v>2012</v>
      </c>
      <c r="B6" s="12">
        <v>5</v>
      </c>
      <c r="C6" s="12" t="s">
        <v>78</v>
      </c>
      <c r="D6" s="12" t="s">
        <v>137</v>
      </c>
      <c r="E6" s="12" t="s">
        <v>157</v>
      </c>
      <c r="F6" s="12" t="str">
        <f t="shared" si="5"/>
        <v>SECW</v>
      </c>
      <c r="G6" s="14">
        <f>IFERROR(VLOOKUP(C6,'2012'!B:C,2,FALSE),"")</f>
        <v>13.1</v>
      </c>
      <c r="H6" s="15">
        <f t="shared" si="6"/>
        <v>13.886000000000001</v>
      </c>
      <c r="J6" s="2" t="s">
        <v>249</v>
      </c>
      <c r="K6" s="9">
        <f t="shared" ref="K6:Q6" si="7">MIN(K2:K4)</f>
        <v>36.173999999999992</v>
      </c>
      <c r="L6" s="9">
        <f t="shared" si="7"/>
        <v>69.867999999999995</v>
      </c>
      <c r="M6" s="9">
        <f t="shared" si="7"/>
        <v>19.715999999999998</v>
      </c>
      <c r="N6" s="9">
        <f t="shared" si="7"/>
        <v>-61.17</v>
      </c>
      <c r="O6" s="9">
        <f t="shared" si="7"/>
        <v>96.841999999999999</v>
      </c>
      <c r="P6" s="9">
        <f t="shared" si="7"/>
        <v>-14.062000000000005</v>
      </c>
      <c r="Q6" s="9">
        <f t="shared" si="7"/>
        <v>44.308000000000007</v>
      </c>
    </row>
    <row r="7" spans="1:17" x14ac:dyDescent="0.3">
      <c r="A7" s="4">
        <v>2012</v>
      </c>
      <c r="B7" s="12">
        <v>6</v>
      </c>
      <c r="C7" s="12" t="s">
        <v>94</v>
      </c>
      <c r="D7" s="12" t="s">
        <v>262</v>
      </c>
      <c r="E7" s="12" t="s">
        <v>157</v>
      </c>
      <c r="F7" s="12" t="str">
        <f t="shared" si="5"/>
        <v>OOC</v>
      </c>
      <c r="G7" s="14">
        <f>IFERROR(VLOOKUP(C7,'2012'!B:C,2,FALSE),"")</f>
        <v>4.2</v>
      </c>
      <c r="H7" s="15">
        <f t="shared" si="6"/>
        <v>4.4520000000000008</v>
      </c>
      <c r="J7" s="2" t="s">
        <v>250</v>
      </c>
      <c r="K7" s="9">
        <f t="shared" ref="K7:Q7" si="8">MAX(K2:K4)</f>
        <v>93.536000000000001</v>
      </c>
      <c r="L7" s="9">
        <f t="shared" si="8"/>
        <v>134.11199999999999</v>
      </c>
      <c r="M7" s="9">
        <f t="shared" si="8"/>
        <v>28.105999999999998</v>
      </c>
      <c r="N7" s="9">
        <f t="shared" si="8"/>
        <v>-57.548000000000002</v>
      </c>
      <c r="O7" s="9">
        <f t="shared" si="8"/>
        <v>154.70599999999999</v>
      </c>
      <c r="P7" s="9">
        <f t="shared" si="8"/>
        <v>7.4799999999999951</v>
      </c>
      <c r="Q7" s="9">
        <f t="shared" si="8"/>
        <v>86.056000000000012</v>
      </c>
    </row>
    <row r="8" spans="1:17" x14ac:dyDescent="0.3">
      <c r="A8" s="4">
        <v>2012</v>
      </c>
      <c r="B8" s="12">
        <v>7</v>
      </c>
      <c r="C8" s="12" t="s">
        <v>4</v>
      </c>
      <c r="D8" s="12" t="s">
        <v>145</v>
      </c>
      <c r="E8" s="12" t="s">
        <v>256</v>
      </c>
      <c r="F8" s="12" t="str">
        <f t="shared" si="5"/>
        <v>SECW</v>
      </c>
      <c r="G8" s="14">
        <f>IFERROR(VLOOKUP(C8,'2012'!B:C,2,FALSE),"")</f>
        <v>15.4</v>
      </c>
      <c r="H8" s="15">
        <f t="shared" si="6"/>
        <v>14.475999999999999</v>
      </c>
      <c r="J8" s="2" t="s">
        <v>251</v>
      </c>
      <c r="K8" s="9">
        <f t="shared" ref="K8:Q8" si="9">AVERAGE(K2:K4)</f>
        <v>56.711999999999996</v>
      </c>
      <c r="L8" s="9">
        <f t="shared" si="9"/>
        <v>93.701999999999998</v>
      </c>
      <c r="M8" s="9">
        <f t="shared" si="9"/>
        <v>22.805333333333333</v>
      </c>
      <c r="N8" s="9">
        <f t="shared" si="9"/>
        <v>-59.795333333333339</v>
      </c>
      <c r="O8" s="9">
        <f t="shared" si="9"/>
        <v>116.50733333333331</v>
      </c>
      <c r="P8" s="9">
        <f t="shared" si="9"/>
        <v>-4.9053333333333375</v>
      </c>
      <c r="Q8" s="9">
        <f t="shared" si="9"/>
        <v>61.617333333333342</v>
      </c>
    </row>
    <row r="9" spans="1:17" x14ac:dyDescent="0.3">
      <c r="A9" s="4">
        <v>2012</v>
      </c>
      <c r="B9" s="12">
        <v>8</v>
      </c>
      <c r="C9" s="12" t="s">
        <v>21</v>
      </c>
      <c r="D9" s="12" t="s">
        <v>148</v>
      </c>
      <c r="E9" s="12" t="s">
        <v>157</v>
      </c>
      <c r="F9" s="12" t="str">
        <f t="shared" si="5"/>
        <v>SECW</v>
      </c>
      <c r="G9" s="14">
        <f>IFERROR(VLOOKUP(C9,'2012'!B:C,2,FALSE),"")</f>
        <v>-2.6</v>
      </c>
      <c r="H9" s="15">
        <f t="shared" si="6"/>
        <v>-2.444</v>
      </c>
      <c r="J9" s="2" t="s">
        <v>252</v>
      </c>
      <c r="K9" s="9">
        <f t="shared" ref="K9:Q9" si="10">_xlfn.STDEV.S(K2:K4)</f>
        <v>31.961306418855909</v>
      </c>
      <c r="L9" s="9">
        <f t="shared" si="10"/>
        <v>35.183742211424857</v>
      </c>
      <c r="M9" s="9">
        <f t="shared" si="10"/>
        <v>4.6114554463133715</v>
      </c>
      <c r="N9" s="9">
        <f t="shared" si="10"/>
        <v>1.962366258712511</v>
      </c>
      <c r="O9" s="9">
        <f t="shared" si="10"/>
        <v>33.085857361315874</v>
      </c>
      <c r="P9" s="9">
        <f t="shared" si="10"/>
        <v>11.128012281325597</v>
      </c>
      <c r="Q9" s="9">
        <f t="shared" si="10"/>
        <v>21.767967781429032</v>
      </c>
    </row>
    <row r="10" spans="1:17" x14ac:dyDescent="0.3">
      <c r="A10" s="4">
        <v>2012</v>
      </c>
      <c r="B10" s="12">
        <v>9</v>
      </c>
      <c r="C10" s="12" t="s">
        <v>52</v>
      </c>
      <c r="D10" s="12" t="s">
        <v>147</v>
      </c>
      <c r="E10" s="12" t="s">
        <v>157</v>
      </c>
      <c r="F10" s="12" t="str">
        <f t="shared" si="5"/>
        <v>SECW</v>
      </c>
      <c r="G10" s="14">
        <f>IFERROR(VLOOKUP(C10,'2012'!B:C,2,FALSE),"")</f>
        <v>6.4</v>
      </c>
      <c r="H10" s="15">
        <f t="shared" si="6"/>
        <v>6.7840000000000007</v>
      </c>
    </row>
    <row r="11" spans="1:17" x14ac:dyDescent="0.3">
      <c r="A11" s="4">
        <v>2012</v>
      </c>
      <c r="B11" s="12">
        <v>10</v>
      </c>
      <c r="C11" s="12" t="s">
        <v>43</v>
      </c>
      <c r="D11" s="12" t="s">
        <v>132</v>
      </c>
      <c r="E11" s="12" t="s">
        <v>157</v>
      </c>
      <c r="F11" s="12" t="str">
        <f t="shared" si="5"/>
        <v>SECW</v>
      </c>
      <c r="G11" s="14">
        <f>IFERROR(VLOOKUP(C11,'2012'!B:C,2,FALSE),"")</f>
        <v>28.5</v>
      </c>
      <c r="H11" s="15">
        <f t="shared" si="6"/>
        <v>30.21</v>
      </c>
    </row>
    <row r="12" spans="1:17" x14ac:dyDescent="0.3">
      <c r="A12" s="4">
        <v>2012</v>
      </c>
      <c r="B12" s="12">
        <v>11</v>
      </c>
      <c r="C12" s="12" t="s">
        <v>261</v>
      </c>
      <c r="D12" s="12" t="s">
        <v>145</v>
      </c>
      <c r="E12" s="12" t="s">
        <v>256</v>
      </c>
      <c r="F12" s="12" t="str">
        <f t="shared" si="5"/>
        <v>OOC</v>
      </c>
      <c r="G12" s="14">
        <v>-30</v>
      </c>
      <c r="H12" s="15">
        <f t="shared" si="6"/>
        <v>-31.8</v>
      </c>
    </row>
    <row r="13" spans="1:17" x14ac:dyDescent="0.3">
      <c r="A13" s="4">
        <v>2012</v>
      </c>
      <c r="B13" s="12">
        <v>12</v>
      </c>
      <c r="C13" s="12" t="s">
        <v>11</v>
      </c>
      <c r="D13" s="12" t="s">
        <v>145</v>
      </c>
      <c r="E13" s="12" t="s">
        <v>256</v>
      </c>
      <c r="F13" s="12" t="str">
        <f t="shared" si="5"/>
        <v>SECE</v>
      </c>
      <c r="G13" s="14">
        <f>IFERROR(VLOOKUP(C13,'2012'!B:C,2,FALSE),"")</f>
        <v>7.5</v>
      </c>
      <c r="H13" s="15">
        <f t="shared" si="6"/>
        <v>7.05</v>
      </c>
    </row>
    <row r="14" spans="1:17" x14ac:dyDescent="0.3">
      <c r="A14" s="3">
        <v>2013</v>
      </c>
      <c r="B14" s="7">
        <v>1</v>
      </c>
      <c r="C14" s="16" t="s">
        <v>109</v>
      </c>
      <c r="D14" s="7" t="s">
        <v>145</v>
      </c>
      <c r="E14" s="7" t="s">
        <v>256</v>
      </c>
      <c r="F14" s="7" t="str">
        <f>IF(OR(C14="Alabama",C14="Arkansas",C14="Auburn",C14="LSU",C14="Mississippi State",C14="Ole Miss",C14="Texas A&amp;M"),"SECW",IF(OR(C14="Florida",C14="Georgia",C14="Kentucky",C14="Missouri",C14="South Carolina",C14="Tennessee",C14="Vanderbilt"),"SECE","OOC"))</f>
        <v>OOC</v>
      </c>
      <c r="G14" s="8">
        <f>IFERROR(VLOOKUP(C14,'2013'!B:C,2,FALSE),"")</f>
        <v>0.3</v>
      </c>
      <c r="H14" s="9">
        <f>IF(G14&gt;=0,IF(E14="H",0.94,IF(E14="A",1.06,1)),IF(E14="H",1.06,IF(E14="A",0.94,1)))*G14</f>
        <v>0.28199999999999997</v>
      </c>
    </row>
    <row r="15" spans="1:17" x14ac:dyDescent="0.3">
      <c r="A15" s="3">
        <v>2013</v>
      </c>
      <c r="B15" s="7">
        <v>2</v>
      </c>
      <c r="C15" s="7" t="s">
        <v>261</v>
      </c>
      <c r="D15" s="7" t="s">
        <v>145</v>
      </c>
      <c r="E15" s="7" t="s">
        <v>256</v>
      </c>
      <c r="F15" s="7" t="str">
        <f t="shared" ref="F15:F37" si="11">IF(OR(C15="Alabama",C15="Arkansas",C15="Auburn",C15="LSU",C15="Mississippi State",C15="Ole Miss",C15="Texas A&amp;M"),"SECW",IF(OR(C15="Florida",C15="Georgia",C15="Kentucky",C15="Missouri",C15="South Carolina",C15="Tennessee",C15="Vanderbilt"),"SECE","OOC"))</f>
        <v>OOC</v>
      </c>
      <c r="G15" s="8">
        <v>-30</v>
      </c>
      <c r="H15" s="9">
        <f t="shared" ref="H15:H37" si="12">IF(G15&gt;=0,IF(E15="H",0.94,IF(E15="A",1.06,1)),IF(E15="H",1.06,IF(E15="A",0.94,1)))*G15</f>
        <v>-31.8</v>
      </c>
    </row>
    <row r="16" spans="1:17" x14ac:dyDescent="0.3">
      <c r="A16" s="3">
        <v>2013</v>
      </c>
      <c r="B16" s="7">
        <v>3</v>
      </c>
      <c r="C16" s="7" t="s">
        <v>43</v>
      </c>
      <c r="D16" s="7" t="s">
        <v>145</v>
      </c>
      <c r="E16" s="7" t="s">
        <v>256</v>
      </c>
      <c r="F16" s="7" t="str">
        <f t="shared" si="11"/>
        <v>SECW</v>
      </c>
      <c r="G16" s="8">
        <f>IFERROR(VLOOKUP(C16,'2013'!B:C,2,FALSE),"")</f>
        <v>22.2</v>
      </c>
      <c r="H16" s="9">
        <f t="shared" si="12"/>
        <v>20.867999999999999</v>
      </c>
    </row>
    <row r="17" spans="1:8" x14ac:dyDescent="0.3">
      <c r="A17" s="3">
        <v>2013</v>
      </c>
      <c r="B17" s="7">
        <v>4</v>
      </c>
      <c r="C17" s="7" t="s">
        <v>92</v>
      </c>
      <c r="D17" s="7" t="s">
        <v>145</v>
      </c>
      <c r="E17" s="7" t="s">
        <v>256</v>
      </c>
      <c r="F17" s="7" t="str">
        <f t="shared" si="11"/>
        <v>OOC</v>
      </c>
      <c r="G17" s="8">
        <f>IFERROR(VLOOKUP(C17,'2013'!B:C,2,FALSE),"")</f>
        <v>-5.2</v>
      </c>
      <c r="H17" s="9">
        <f t="shared" si="12"/>
        <v>-5.5120000000000005</v>
      </c>
    </row>
    <row r="18" spans="1:8" x14ac:dyDescent="0.3">
      <c r="A18" s="3">
        <v>2013</v>
      </c>
      <c r="B18" s="7">
        <v>5</v>
      </c>
      <c r="C18" s="7" t="s">
        <v>37</v>
      </c>
      <c r="D18" s="7" t="s">
        <v>136</v>
      </c>
      <c r="E18" s="7" t="s">
        <v>157</v>
      </c>
      <c r="F18" s="7" t="str">
        <f t="shared" si="11"/>
        <v>SECW</v>
      </c>
      <c r="G18" s="8">
        <f>IFERROR(VLOOKUP(C18,'2013'!B:C,2,FALSE),"")</f>
        <v>0.3</v>
      </c>
      <c r="H18" s="9">
        <f t="shared" si="12"/>
        <v>0.318</v>
      </c>
    </row>
    <row r="19" spans="1:8" x14ac:dyDescent="0.3">
      <c r="A19" s="3">
        <v>2013</v>
      </c>
      <c r="B19" s="7">
        <v>6</v>
      </c>
      <c r="C19" s="7" t="s">
        <v>78</v>
      </c>
      <c r="D19" s="7" t="s">
        <v>137</v>
      </c>
      <c r="E19" s="7" t="s">
        <v>157</v>
      </c>
      <c r="F19" s="7" t="str">
        <f t="shared" si="11"/>
        <v>SECW</v>
      </c>
      <c r="G19" s="8">
        <f>IFERROR(VLOOKUP(C19,'2013'!B:C,2,FALSE),"")</f>
        <v>6.9</v>
      </c>
      <c r="H19" s="9">
        <f t="shared" si="12"/>
        <v>7.3140000000000009</v>
      </c>
    </row>
    <row r="20" spans="1:8" x14ac:dyDescent="0.3">
      <c r="A20" s="3">
        <v>2013</v>
      </c>
      <c r="B20" s="7">
        <v>7</v>
      </c>
      <c r="C20" s="7" t="s">
        <v>21</v>
      </c>
      <c r="D20" s="7" t="s">
        <v>145</v>
      </c>
      <c r="E20" s="7" t="s">
        <v>256</v>
      </c>
      <c r="F20" s="7" t="str">
        <f t="shared" si="11"/>
        <v>SECW</v>
      </c>
      <c r="G20" s="8">
        <f>IFERROR(VLOOKUP(C20,'2013'!B:C,2,FALSE),"")</f>
        <v>20.399999999999999</v>
      </c>
      <c r="H20" s="9">
        <f t="shared" si="12"/>
        <v>19.175999999999998</v>
      </c>
    </row>
    <row r="21" spans="1:8" x14ac:dyDescent="0.3">
      <c r="A21" s="3">
        <v>2013</v>
      </c>
      <c r="B21" s="7">
        <v>8</v>
      </c>
      <c r="C21" s="7" t="s">
        <v>64</v>
      </c>
      <c r="D21" s="7" t="s">
        <v>145</v>
      </c>
      <c r="E21" s="7" t="s">
        <v>256</v>
      </c>
      <c r="F21" s="7" t="str">
        <f t="shared" si="11"/>
        <v>SECE</v>
      </c>
      <c r="G21" s="8">
        <f>IFERROR(VLOOKUP(C21,'2013'!B:C,2,FALSE),"")</f>
        <v>-0.1</v>
      </c>
      <c r="H21" s="9">
        <f t="shared" si="12"/>
        <v>-0.10600000000000001</v>
      </c>
    </row>
    <row r="22" spans="1:8" x14ac:dyDescent="0.3">
      <c r="A22" s="3">
        <v>2013</v>
      </c>
      <c r="B22" s="7">
        <v>9</v>
      </c>
      <c r="C22" s="7" t="s">
        <v>83</v>
      </c>
      <c r="D22" s="7" t="s">
        <v>145</v>
      </c>
      <c r="E22" s="7" t="s">
        <v>256</v>
      </c>
      <c r="F22" s="7" t="str">
        <f t="shared" si="11"/>
        <v>OOC</v>
      </c>
      <c r="G22" s="8">
        <f>IFERROR(VLOOKUP(C22,'2013'!B:C,2,FALSE),"")</f>
        <v>-22.3</v>
      </c>
      <c r="H22" s="9">
        <f t="shared" si="12"/>
        <v>-23.638000000000002</v>
      </c>
    </row>
    <row r="23" spans="1:8" x14ac:dyDescent="0.3">
      <c r="A23" s="3">
        <v>2013</v>
      </c>
      <c r="B23" s="7">
        <v>10</v>
      </c>
      <c r="C23" s="7" t="s">
        <v>52</v>
      </c>
      <c r="D23" s="7" t="s">
        <v>145</v>
      </c>
      <c r="E23" s="7" t="s">
        <v>256</v>
      </c>
      <c r="F23" s="7" t="str">
        <f t="shared" si="11"/>
        <v>SECW</v>
      </c>
      <c r="G23" s="8">
        <f>IFERROR(VLOOKUP(C23,'2013'!B:C,2,FALSE),"")</f>
        <v>13.4</v>
      </c>
      <c r="H23" s="9">
        <f t="shared" si="12"/>
        <v>12.596</v>
      </c>
    </row>
    <row r="24" spans="1:8" x14ac:dyDescent="0.3">
      <c r="A24" s="3">
        <v>2013</v>
      </c>
      <c r="B24" s="7">
        <v>11</v>
      </c>
      <c r="C24" s="7" t="s">
        <v>4</v>
      </c>
      <c r="D24" s="7" t="s">
        <v>134</v>
      </c>
      <c r="E24" s="7" t="s">
        <v>157</v>
      </c>
      <c r="F24" s="7" t="str">
        <f t="shared" si="11"/>
        <v>SECW</v>
      </c>
      <c r="G24" s="8">
        <f>IFERROR(VLOOKUP(C24,'2013'!B:C,2,FALSE),"")</f>
        <v>15.9</v>
      </c>
      <c r="H24" s="9">
        <f t="shared" si="12"/>
        <v>16.854000000000003</v>
      </c>
    </row>
    <row r="25" spans="1:8" x14ac:dyDescent="0.3">
      <c r="A25" s="3">
        <v>2013</v>
      </c>
      <c r="B25" s="7">
        <v>12</v>
      </c>
      <c r="C25" s="7" t="s">
        <v>11</v>
      </c>
      <c r="D25" s="7" t="s">
        <v>149</v>
      </c>
      <c r="E25" s="7" t="s">
        <v>157</v>
      </c>
      <c r="F25" s="7" t="str">
        <f t="shared" si="11"/>
        <v>SECE</v>
      </c>
      <c r="G25" s="8">
        <f>IFERROR(VLOOKUP(C25,'2013'!B:C,2,FALSE),"")</f>
        <v>18.7</v>
      </c>
      <c r="H25" s="9">
        <f t="shared" si="12"/>
        <v>19.821999999999999</v>
      </c>
    </row>
    <row r="26" spans="1:8" x14ac:dyDescent="0.3">
      <c r="A26" s="4">
        <v>2014</v>
      </c>
      <c r="B26" s="12">
        <v>1</v>
      </c>
      <c r="C26" s="13" t="s">
        <v>34</v>
      </c>
      <c r="D26" s="12" t="s">
        <v>153</v>
      </c>
      <c r="E26" s="12" t="s">
        <v>157</v>
      </c>
      <c r="F26" s="12" t="str">
        <f>IF(OR(C26="Alabama",C26="Arkansas",C26="Auburn",C26="LSU",C26="Mississippi State",C26="Ole Miss",C26="Texas A&amp;M"),"SECW",IF(OR(C26="Florida",C26="Georgia",C26="Kentucky",C26="Missouri",C26="South Carolina",C26="Tennessee",C26="Vanderbilt"),"SECE","OOC"))</f>
        <v>SECE</v>
      </c>
      <c r="G26" s="14">
        <f>IFERROR(VLOOKUP(C26,'2014'!B:C,2,FALSE),"")</f>
        <v>7.9</v>
      </c>
      <c r="H26" s="15">
        <f>IF(G26&gt;=0,IF(E26="H",0.94,IF(E26="A",1.06,1)),IF(E26="H",1.06,IF(E26="A",0.94,1)))*G26</f>
        <v>8.3740000000000006</v>
      </c>
    </row>
    <row r="27" spans="1:8" x14ac:dyDescent="0.3">
      <c r="A27" s="4">
        <v>2014</v>
      </c>
      <c r="B27" s="12">
        <v>2</v>
      </c>
      <c r="C27" s="12" t="s">
        <v>259</v>
      </c>
      <c r="D27" s="12" t="s">
        <v>145</v>
      </c>
      <c r="E27" s="12" t="s">
        <v>256</v>
      </c>
      <c r="F27" s="12" t="str">
        <f t="shared" si="11"/>
        <v>OOC</v>
      </c>
      <c r="G27" s="14">
        <v>-30</v>
      </c>
      <c r="H27" s="15">
        <f t="shared" si="12"/>
        <v>-31.8</v>
      </c>
    </row>
    <row r="28" spans="1:8" x14ac:dyDescent="0.3">
      <c r="A28" s="4">
        <v>2014</v>
      </c>
      <c r="B28" s="12">
        <v>3</v>
      </c>
      <c r="C28" s="12" t="s">
        <v>109</v>
      </c>
      <c r="D28" s="12" t="s">
        <v>145</v>
      </c>
      <c r="E28" s="12" t="s">
        <v>256</v>
      </c>
      <c r="F28" s="12" t="str">
        <f t="shared" si="11"/>
        <v>OOC</v>
      </c>
      <c r="G28" s="14">
        <f>IFERROR(VLOOKUP(C28,'2014'!B:C,2,FALSE),"")</f>
        <v>-1.5</v>
      </c>
      <c r="H28" s="15">
        <f t="shared" si="12"/>
        <v>-1.59</v>
      </c>
    </row>
    <row r="29" spans="1:8" x14ac:dyDescent="0.3">
      <c r="A29" s="4">
        <v>2014</v>
      </c>
      <c r="B29" s="12">
        <v>4</v>
      </c>
      <c r="C29" s="12" t="s">
        <v>92</v>
      </c>
      <c r="D29" s="12" t="s">
        <v>258</v>
      </c>
      <c r="E29" s="12" t="s">
        <v>260</v>
      </c>
      <c r="F29" s="12" t="str">
        <f t="shared" si="11"/>
        <v>OOC</v>
      </c>
      <c r="G29" s="14">
        <f>IFERROR(VLOOKUP(C29,'2014'!B:C,2,FALSE),"")</f>
        <v>-19.3</v>
      </c>
      <c r="H29" s="15">
        <f t="shared" si="12"/>
        <v>-19.3</v>
      </c>
    </row>
    <row r="30" spans="1:8" x14ac:dyDescent="0.3">
      <c r="A30" s="4">
        <v>2014</v>
      </c>
      <c r="B30" s="12">
        <v>5</v>
      </c>
      <c r="C30" s="12" t="s">
        <v>37</v>
      </c>
      <c r="D30" s="12" t="s">
        <v>163</v>
      </c>
      <c r="E30" s="12" t="s">
        <v>260</v>
      </c>
      <c r="F30" s="12" t="str">
        <f t="shared" si="11"/>
        <v>SECW</v>
      </c>
      <c r="G30" s="14">
        <f>IFERROR(VLOOKUP(C30,'2014'!B:C,2,FALSE),"")</f>
        <v>23.1</v>
      </c>
      <c r="H30" s="15">
        <f t="shared" si="12"/>
        <v>23.1</v>
      </c>
    </row>
    <row r="31" spans="1:8" x14ac:dyDescent="0.3">
      <c r="A31" s="4">
        <v>2014</v>
      </c>
      <c r="B31" s="12">
        <v>6</v>
      </c>
      <c r="C31" s="12" t="s">
        <v>52</v>
      </c>
      <c r="D31" s="12" t="s">
        <v>147</v>
      </c>
      <c r="E31" s="12" t="s">
        <v>157</v>
      </c>
      <c r="F31" s="12" t="str">
        <f t="shared" si="11"/>
        <v>SECW</v>
      </c>
      <c r="G31" s="14">
        <f>IFERROR(VLOOKUP(C31,'2014'!B:C,2,FALSE),"")</f>
        <v>17.8</v>
      </c>
      <c r="H31" s="15">
        <f t="shared" si="12"/>
        <v>18.868000000000002</v>
      </c>
    </row>
    <row r="32" spans="1:8" x14ac:dyDescent="0.3">
      <c r="A32" s="4">
        <v>2014</v>
      </c>
      <c r="B32" s="12">
        <v>7</v>
      </c>
      <c r="C32" s="12" t="s">
        <v>78</v>
      </c>
      <c r="D32" s="12" t="s">
        <v>145</v>
      </c>
      <c r="E32" s="12" t="s">
        <v>256</v>
      </c>
      <c r="F32" s="12" t="str">
        <f t="shared" si="11"/>
        <v>SECW</v>
      </c>
      <c r="G32" s="14">
        <f>IFERROR(VLOOKUP(C32,'2014'!B:C,2,FALSE),"")</f>
        <v>23</v>
      </c>
      <c r="H32" s="15">
        <f t="shared" si="12"/>
        <v>21.619999999999997</v>
      </c>
    </row>
    <row r="33" spans="1:8" x14ac:dyDescent="0.3">
      <c r="A33" s="4">
        <v>2014</v>
      </c>
      <c r="B33" s="12">
        <v>8</v>
      </c>
      <c r="C33" s="12" t="s">
        <v>43</v>
      </c>
      <c r="D33" s="12" t="s">
        <v>132</v>
      </c>
      <c r="E33" s="12" t="s">
        <v>157</v>
      </c>
      <c r="F33" s="12" t="str">
        <f t="shared" si="11"/>
        <v>SECW</v>
      </c>
      <c r="G33" s="14">
        <f>IFERROR(VLOOKUP(C33,'2014'!B:C,2,FALSE),"")</f>
        <v>28.3</v>
      </c>
      <c r="H33" s="15">
        <f t="shared" si="12"/>
        <v>29.998000000000001</v>
      </c>
    </row>
    <row r="34" spans="1:8" x14ac:dyDescent="0.3">
      <c r="A34" s="4">
        <v>2014</v>
      </c>
      <c r="B34" s="12">
        <v>9</v>
      </c>
      <c r="C34" s="12" t="s">
        <v>99</v>
      </c>
      <c r="D34" s="12" t="s">
        <v>145</v>
      </c>
      <c r="E34" s="12" t="s">
        <v>256</v>
      </c>
      <c r="F34" s="12" t="str">
        <f t="shared" si="11"/>
        <v>OOC</v>
      </c>
      <c r="G34" s="14">
        <f>IFERROR(VLOOKUP(C34,'2014'!B:C,2,FALSE),"")</f>
        <v>-8</v>
      </c>
      <c r="H34" s="15">
        <f t="shared" si="12"/>
        <v>-8.48</v>
      </c>
    </row>
    <row r="35" spans="1:8" x14ac:dyDescent="0.3">
      <c r="A35" s="4">
        <v>2014</v>
      </c>
      <c r="B35" s="12">
        <v>10</v>
      </c>
      <c r="C35" s="12" t="s">
        <v>21</v>
      </c>
      <c r="D35" s="12" t="s">
        <v>148</v>
      </c>
      <c r="E35" s="12" t="s">
        <v>157</v>
      </c>
      <c r="F35" s="12" t="str">
        <f t="shared" si="11"/>
        <v>SECW</v>
      </c>
      <c r="G35" s="14">
        <f>IFERROR(VLOOKUP(C35,'2014'!B:C,2,FALSE),"")</f>
        <v>23.6</v>
      </c>
      <c r="H35" s="15">
        <f t="shared" si="12"/>
        <v>25.016000000000002</v>
      </c>
    </row>
    <row r="36" spans="1:8" x14ac:dyDescent="0.3">
      <c r="A36" s="4">
        <v>2014</v>
      </c>
      <c r="B36" s="12">
        <v>11</v>
      </c>
      <c r="C36" s="12" t="s">
        <v>11</v>
      </c>
      <c r="D36" s="12" t="s">
        <v>145</v>
      </c>
      <c r="E36" s="12" t="s">
        <v>256</v>
      </c>
      <c r="F36" s="12" t="str">
        <f t="shared" si="11"/>
        <v>SECE</v>
      </c>
      <c r="G36" s="14">
        <f>IFERROR(VLOOKUP(C36,'2014'!B:C,2,FALSE),"")</f>
        <v>13</v>
      </c>
      <c r="H36" s="15">
        <f t="shared" si="12"/>
        <v>12.219999999999999</v>
      </c>
    </row>
    <row r="37" spans="1:8" x14ac:dyDescent="0.3">
      <c r="A37" s="4">
        <v>2014</v>
      </c>
      <c r="B37" s="12">
        <v>12</v>
      </c>
      <c r="C37" s="12" t="s">
        <v>4</v>
      </c>
      <c r="D37" s="12" t="s">
        <v>145</v>
      </c>
      <c r="E37" s="12" t="s">
        <v>256</v>
      </c>
      <c r="F37" s="12" t="str">
        <f t="shared" si="11"/>
        <v>SECW</v>
      </c>
      <c r="G37" s="14">
        <f>IFERROR(VLOOKUP(C37,'2014'!B:C,2,FALSE),"")</f>
        <v>16.5</v>
      </c>
      <c r="H37" s="15">
        <f t="shared" si="12"/>
        <v>15.51</v>
      </c>
    </row>
  </sheetData>
  <autoFilter ref="B1:H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topLeftCell="B1" workbookViewId="0">
      <selection activeCell="B1" sqref="B1"/>
    </sheetView>
  </sheetViews>
  <sheetFormatPr defaultColWidth="9.109375" defaultRowHeight="14.4" x14ac:dyDescent="0.3"/>
  <cols>
    <col min="1" max="1" width="7.6640625" style="2" bestFit="1" customWidth="1"/>
    <col min="2" max="2" width="12" style="7" bestFit="1" customWidth="1"/>
    <col min="3" max="3" width="23.5546875" style="7" bestFit="1" customWidth="1"/>
    <col min="4" max="4" width="18.44140625" style="7" bestFit="1" customWidth="1"/>
    <col min="5" max="5" width="9.5546875" style="7" bestFit="1" customWidth="1"/>
    <col min="6" max="6" width="10" style="7" bestFit="1" customWidth="1"/>
    <col min="7" max="7" width="11.44140625" style="8" bestFit="1" customWidth="1"/>
    <col min="8" max="8" width="12.6640625" style="9" bestFit="1" customWidth="1"/>
    <col min="9" max="9" width="9.109375" style="7"/>
    <col min="10" max="10" width="8.88671875" style="7" bestFit="1" customWidth="1"/>
    <col min="11" max="11" width="7.44140625" style="7" bestFit="1" customWidth="1"/>
    <col min="12" max="12" width="10.5546875" style="7" bestFit="1" customWidth="1"/>
    <col min="13" max="13" width="13.44140625" style="7" bestFit="1" customWidth="1"/>
    <col min="14" max="14" width="6.33203125" style="7" bestFit="1" customWidth="1"/>
    <col min="15" max="15" width="6.5546875" style="7" bestFit="1" customWidth="1"/>
    <col min="16" max="16" width="6.33203125" style="7" bestFit="1" customWidth="1"/>
    <col min="17" max="17" width="5.88671875" style="7" bestFit="1" customWidth="1"/>
    <col min="18" max="16384" width="9.109375" style="7"/>
  </cols>
  <sheetData>
    <row r="1" spans="1:17" x14ac:dyDescent="0.3">
      <c r="A1" s="2" t="s">
        <v>138</v>
      </c>
      <c r="B1" s="2" t="s">
        <v>139</v>
      </c>
      <c r="C1" s="2" t="s">
        <v>140</v>
      </c>
      <c r="D1" s="2" t="s">
        <v>141</v>
      </c>
      <c r="E1" s="2" t="s">
        <v>142</v>
      </c>
      <c r="F1" s="2" t="s">
        <v>143</v>
      </c>
      <c r="G1" s="5" t="s">
        <v>144</v>
      </c>
      <c r="H1" s="6" t="s">
        <v>160</v>
      </c>
      <c r="J1" s="2" t="s">
        <v>242</v>
      </c>
      <c r="K1" s="2" t="s">
        <v>243</v>
      </c>
      <c r="L1" s="2" t="s">
        <v>247</v>
      </c>
      <c r="M1" s="2" t="s">
        <v>248</v>
      </c>
      <c r="N1" s="2" t="s">
        <v>241</v>
      </c>
      <c r="O1" s="2" t="s">
        <v>244</v>
      </c>
      <c r="P1" s="2" t="s">
        <v>245</v>
      </c>
      <c r="Q1" s="2" t="s">
        <v>246</v>
      </c>
    </row>
    <row r="2" spans="1:17" ht="15" customHeight="1" x14ac:dyDescent="0.3">
      <c r="A2" s="3">
        <v>2007</v>
      </c>
      <c r="B2" s="7">
        <v>1</v>
      </c>
      <c r="C2" s="7" t="s">
        <v>233</v>
      </c>
      <c r="D2" s="7" t="s">
        <v>155</v>
      </c>
      <c r="E2" s="7" t="str">
        <f>IF(OR(D2="Knoxville, TN",D2="Baton Rouge, LA",D2="Starkville, MS",D2="Fayetteville, AR",D2="Columbia, SC",D2="Tuscaloosa, AL",D2="Auburn, AL",D2="Oxford, MS",D2="Lexington, KY",D2="College Station, TX",D2="Athens, GA",D2="Columbia, MO",D2="Gainesville, FL",D2="Little Rock, AR"),"A",IF(D2="Nashville, TN","H","N"))</f>
        <v>H</v>
      </c>
      <c r="F2" s="7" t="str">
        <f>IF(OR(C2="Alabama",C2="Arkansas",C2="Auburn",C2="LSU",C2="Mississippi State",C2="Ole Miss",C2="Texas A&amp;M"),"SECW",IF(OR(C2="Florida",C2="Georgia",C2="Kentucky",C2="Missouri",C2="South Carolina",C2="Tennessee",C2="Vanderbilt"),"SECE","OOC"))</f>
        <v>OOC</v>
      </c>
      <c r="G2" s="8">
        <v>-30</v>
      </c>
      <c r="H2" s="9">
        <f>IF(G2&gt;=0,IF(E2="H",0.94,IF(E2="A",1.06,1)),IF(E2="H",1.06,IF(E2="A",0.94,1)))*G2</f>
        <v>-31.8</v>
      </c>
      <c r="J2" s="2">
        <v>2007</v>
      </c>
      <c r="K2" s="9">
        <f>SUMIF(A:A,J2,H:H)</f>
        <v>24.664000000000016</v>
      </c>
      <c r="L2" s="9">
        <f>SUMIFS(H:H,A:A,J2,F:F,"SECE")</f>
        <v>74.38</v>
      </c>
      <c r="M2" s="9">
        <f>SUMIFS(H:H,A:A,J2,F:F,"SECW")</f>
        <v>9.804000000000002</v>
      </c>
      <c r="N2" s="9">
        <f>SUMIFS(H:H,A:A,J2,F:F,"OOC")</f>
        <v>-59.519999999999996</v>
      </c>
      <c r="O2" s="9">
        <f>L2+M2</f>
        <v>84.183999999999997</v>
      </c>
      <c r="P2" s="9">
        <f>SUMIFS(H:H,A:A,J2,E:E,"H")</f>
        <v>-36.603999999999992</v>
      </c>
      <c r="Q2" s="9">
        <f>SUMIFS(H:H,A:A,J2,E:E,"A")+SUMIFS(H:H,A:A,J2,E:E,"N")</f>
        <v>61.268000000000001</v>
      </c>
    </row>
    <row r="3" spans="1:17" x14ac:dyDescent="0.3">
      <c r="A3" s="3">
        <v>2007</v>
      </c>
      <c r="B3" s="7">
        <v>2</v>
      </c>
      <c r="C3" s="7" t="s">
        <v>43</v>
      </c>
      <c r="D3" s="7" t="s">
        <v>155</v>
      </c>
      <c r="E3" s="7" t="str">
        <f t="shared" ref="E3:E66" si="0">IF(OR(D3="Knoxville, TN",D3="Baton Rouge, LA",D3="Starkville, MS",D3="Fayetteville, AR",D3="Columbia, SC",D3="Tuscaloosa, AL",D3="Auburn, AL",D3="Oxford, MS",D3="Lexington, KY",D3="College Station, TX",D3="Athens, GA",D3="Columbia, MO",D3="Gainesville, FL",D3="Little Rock, AR"),"A",IF(D3="Nashville, TN","H","N"))</f>
        <v>H</v>
      </c>
      <c r="F3" s="7" t="str">
        <f t="shared" ref="F3:F66" si="1">IF(OR(C3="Alabama",C3="Arkansas",C3="Auburn",C3="LSU",C3="Mississippi State",C3="Ole Miss",C3="Texas A&amp;M"),"SECW",IF(OR(C3="Florida",C3="Georgia",C3="Kentucky",C3="Missouri",C3="South Carolina",C3="Tennessee",C3="Vanderbilt"),"SECE","OOC"))</f>
        <v>SECW</v>
      </c>
      <c r="G3" s="8">
        <f>IFERROR(VLOOKUP(C3,'2007'!B:C,2,FALSE),"")</f>
        <v>3.1</v>
      </c>
      <c r="H3" s="9">
        <f t="shared" ref="H3:H66" si="2">IF(G3&gt;=0,IF(E3="H",0.94,IF(E3="A",1.06,1)),IF(E3="H",1.06,IF(E3="A",0.94,1)))*G3</f>
        <v>2.9139999999999997</v>
      </c>
      <c r="J3" s="2">
        <v>2008</v>
      </c>
      <c r="K3" s="9">
        <f t="shared" ref="K3:K9" si="3">SUMIF(A:A,J3,H:H)</f>
        <v>49.290000000000006</v>
      </c>
      <c r="L3" s="9">
        <f t="shared" ref="L3:L9" si="4">SUMIFS(H:H,A:A,J3,F:F,"SECE")</f>
        <v>52.631999999999998</v>
      </c>
      <c r="M3" s="9">
        <f t="shared" ref="M3:M9" si="5">SUMIFS(H:H,A:A,J3,F:F,"SECW")</f>
        <v>5.6219999999999999</v>
      </c>
      <c r="N3" s="9">
        <f t="shared" ref="N3:N9" si="6">SUMIFS(H:H,A:A,J3,F:F,"OOC")</f>
        <v>-8.9639999999999969</v>
      </c>
      <c r="O3" s="9">
        <f t="shared" ref="O3:O9" si="7">L3+M3</f>
        <v>58.253999999999998</v>
      </c>
      <c r="P3" s="9">
        <f t="shared" ref="P3:P9" si="8">SUMIFS(H:H,A:A,J3,E:E,"H")</f>
        <v>39.655999999999999</v>
      </c>
      <c r="Q3" s="9">
        <f t="shared" ref="Q3:Q9" si="9">SUMIFS(H:H,A:A,J3,E:E,"A")+SUMIFS(H:H,A:A,J3,E:E,"N")</f>
        <v>9.6340000000000039</v>
      </c>
    </row>
    <row r="4" spans="1:17" x14ac:dyDescent="0.3">
      <c r="A4" s="3">
        <v>2007</v>
      </c>
      <c r="B4" s="7">
        <v>3</v>
      </c>
      <c r="C4" s="7" t="s">
        <v>78</v>
      </c>
      <c r="D4" s="7" t="s">
        <v>155</v>
      </c>
      <c r="E4" s="7" t="str">
        <f t="shared" si="0"/>
        <v>H</v>
      </c>
      <c r="F4" s="7" t="str">
        <f t="shared" si="1"/>
        <v>SECW</v>
      </c>
      <c r="G4" s="8">
        <f>IFERROR(VLOOKUP(C4,'2007'!B:C,2,FALSE),"")</f>
        <v>-3.3</v>
      </c>
      <c r="H4" s="9">
        <f t="shared" si="2"/>
        <v>-3.4979999999999998</v>
      </c>
      <c r="J4" s="2">
        <v>2009</v>
      </c>
      <c r="K4" s="9">
        <f t="shared" si="3"/>
        <v>39.693999999999996</v>
      </c>
      <c r="L4" s="9">
        <f t="shared" si="4"/>
        <v>66.625999999999991</v>
      </c>
      <c r="M4" s="9">
        <f t="shared" si="5"/>
        <v>28.837999999999997</v>
      </c>
      <c r="N4" s="9">
        <f t="shared" si="6"/>
        <v>-55.77</v>
      </c>
      <c r="O4" s="9">
        <f t="shared" si="7"/>
        <v>95.463999999999984</v>
      </c>
      <c r="P4" s="9">
        <f t="shared" si="8"/>
        <v>-1.0620000000000043</v>
      </c>
      <c r="Q4" s="9">
        <f t="shared" si="9"/>
        <v>40.756</v>
      </c>
    </row>
    <row r="5" spans="1:17" x14ac:dyDescent="0.3">
      <c r="A5" s="3">
        <v>2007</v>
      </c>
      <c r="B5" s="7">
        <v>4</v>
      </c>
      <c r="C5" s="7" t="s">
        <v>107</v>
      </c>
      <c r="D5" s="7" t="s">
        <v>155</v>
      </c>
      <c r="E5" s="7" t="str">
        <f t="shared" si="0"/>
        <v>H</v>
      </c>
      <c r="F5" s="7" t="str">
        <f t="shared" si="1"/>
        <v>OOC</v>
      </c>
      <c r="G5" s="8">
        <f>IFERROR(VLOOKUP(C5,'2007'!B:C,2,FALSE),"")</f>
        <v>-15.2</v>
      </c>
      <c r="H5" s="9">
        <f t="shared" si="2"/>
        <v>-16.111999999999998</v>
      </c>
      <c r="J5" s="2">
        <v>2010</v>
      </c>
      <c r="K5" s="9">
        <f t="shared" si="3"/>
        <v>24.571999999999996</v>
      </c>
      <c r="L5" s="9">
        <f t="shared" si="4"/>
        <v>40.691999999999993</v>
      </c>
      <c r="M5" s="9">
        <f t="shared" si="5"/>
        <v>37.526000000000003</v>
      </c>
      <c r="N5" s="9">
        <f t="shared" si="6"/>
        <v>-53.646000000000001</v>
      </c>
      <c r="O5" s="9">
        <f t="shared" si="7"/>
        <v>78.217999999999989</v>
      </c>
      <c r="P5" s="9">
        <f t="shared" si="8"/>
        <v>-8.8079999999999998</v>
      </c>
      <c r="Q5" s="9">
        <f t="shared" si="9"/>
        <v>33.380000000000003</v>
      </c>
    </row>
    <row r="6" spans="1:17" x14ac:dyDescent="0.3">
      <c r="A6" s="3">
        <v>2007</v>
      </c>
      <c r="B6" s="7">
        <v>5</v>
      </c>
      <c r="C6" s="7" t="s">
        <v>21</v>
      </c>
      <c r="D6" s="7" t="s">
        <v>148</v>
      </c>
      <c r="E6" s="7" t="str">
        <f t="shared" si="0"/>
        <v>A</v>
      </c>
      <c r="F6" s="7" t="str">
        <f t="shared" si="1"/>
        <v>SECW</v>
      </c>
      <c r="G6" s="8">
        <f>IFERROR(VLOOKUP(C6,'2007'!B:C,2,FALSE),"")</f>
        <v>9.8000000000000007</v>
      </c>
      <c r="H6" s="9">
        <f t="shared" si="2"/>
        <v>10.388000000000002</v>
      </c>
      <c r="J6" s="2">
        <v>2011</v>
      </c>
      <c r="K6" s="9">
        <f t="shared" si="3"/>
        <v>29.242000000000001</v>
      </c>
      <c r="L6" s="9">
        <f t="shared" si="4"/>
        <v>32.308</v>
      </c>
      <c r="M6" s="9">
        <f t="shared" si="5"/>
        <v>38.591999999999999</v>
      </c>
      <c r="N6" s="9">
        <f t="shared" si="6"/>
        <v>-41.658000000000001</v>
      </c>
      <c r="O6" s="9">
        <f t="shared" si="7"/>
        <v>70.900000000000006</v>
      </c>
      <c r="P6" s="9">
        <f t="shared" si="8"/>
        <v>-24.712000000000003</v>
      </c>
      <c r="Q6" s="9">
        <f t="shared" si="9"/>
        <v>53.954000000000001</v>
      </c>
    </row>
    <row r="7" spans="1:17" x14ac:dyDescent="0.3">
      <c r="A7" s="3">
        <v>2007</v>
      </c>
      <c r="B7" s="7">
        <v>6</v>
      </c>
      <c r="C7" s="7" t="s">
        <v>12</v>
      </c>
      <c r="D7" s="7" t="s">
        <v>155</v>
      </c>
      <c r="E7" s="7" t="str">
        <f t="shared" si="0"/>
        <v>H</v>
      </c>
      <c r="F7" s="7" t="str">
        <f t="shared" si="1"/>
        <v>SECE</v>
      </c>
      <c r="G7" s="8">
        <f>IFERROR(VLOOKUP(C7,'2007'!B:C,2,FALSE),"")</f>
        <v>14.4</v>
      </c>
      <c r="H7" s="9">
        <f t="shared" si="2"/>
        <v>13.536</v>
      </c>
      <c r="J7" s="2">
        <v>2012</v>
      </c>
      <c r="K7" s="9">
        <f t="shared" si="3"/>
        <v>23.291999999999994</v>
      </c>
      <c r="L7" s="9">
        <f t="shared" si="4"/>
        <v>67.322000000000003</v>
      </c>
      <c r="M7" s="9">
        <f t="shared" si="5"/>
        <v>11.13</v>
      </c>
      <c r="N7" s="9">
        <f t="shared" si="6"/>
        <v>-55.160000000000004</v>
      </c>
      <c r="O7" s="9">
        <f t="shared" si="7"/>
        <v>78.451999999999998</v>
      </c>
      <c r="P7" s="9">
        <f t="shared" si="8"/>
        <v>-13.740000000000006</v>
      </c>
      <c r="Q7" s="9">
        <f t="shared" si="9"/>
        <v>37.031999999999996</v>
      </c>
    </row>
    <row r="8" spans="1:17" x14ac:dyDescent="0.3">
      <c r="A8" s="3">
        <v>2007</v>
      </c>
      <c r="B8" s="7">
        <v>7</v>
      </c>
      <c r="C8" s="7" t="s">
        <v>34</v>
      </c>
      <c r="D8" s="7" t="s">
        <v>153</v>
      </c>
      <c r="E8" s="7" t="str">
        <f t="shared" si="0"/>
        <v>A</v>
      </c>
      <c r="F8" s="7" t="str">
        <f t="shared" si="1"/>
        <v>SECE</v>
      </c>
      <c r="G8" s="8">
        <f>IFERROR(VLOOKUP(C8,'2007'!B:C,2,FALSE),"")</f>
        <v>9.6</v>
      </c>
      <c r="H8" s="9">
        <f t="shared" si="2"/>
        <v>10.176</v>
      </c>
      <c r="J8" s="2">
        <v>2013</v>
      </c>
      <c r="K8" s="9">
        <f t="shared" si="3"/>
        <v>20.26799999999999</v>
      </c>
      <c r="L8" s="9">
        <f t="shared" si="4"/>
        <v>65.111999999999995</v>
      </c>
      <c r="M8" s="9">
        <f t="shared" si="5"/>
        <v>23.87</v>
      </c>
      <c r="N8" s="9">
        <f t="shared" si="6"/>
        <v>-68.714000000000013</v>
      </c>
      <c r="O8" s="9">
        <f t="shared" si="7"/>
        <v>88.981999999999999</v>
      </c>
      <c r="P8" s="9">
        <f t="shared" si="8"/>
        <v>-13.944000000000003</v>
      </c>
      <c r="Q8" s="9">
        <f t="shared" si="9"/>
        <v>34.212000000000003</v>
      </c>
    </row>
    <row r="9" spans="1:17" x14ac:dyDescent="0.3">
      <c r="A9" s="3">
        <v>2007</v>
      </c>
      <c r="B9" s="7">
        <v>8</v>
      </c>
      <c r="C9" s="7" t="s">
        <v>102</v>
      </c>
      <c r="D9" s="7" t="s">
        <v>155</v>
      </c>
      <c r="E9" s="7" t="str">
        <f t="shared" si="0"/>
        <v>H</v>
      </c>
      <c r="F9" s="7" t="str">
        <f t="shared" si="1"/>
        <v>OOC</v>
      </c>
      <c r="G9" s="8">
        <f>IFERROR(VLOOKUP(C9,'2007'!B:C,2,FALSE),"")</f>
        <v>-13.7</v>
      </c>
      <c r="H9" s="9">
        <f t="shared" si="2"/>
        <v>-14.522</v>
      </c>
      <c r="J9" s="2">
        <v>2014</v>
      </c>
      <c r="K9" s="9">
        <f t="shared" si="3"/>
        <v>49.587999999999994</v>
      </c>
      <c r="L9" s="9">
        <f t="shared" si="4"/>
        <v>71.004000000000005</v>
      </c>
      <c r="M9" s="9">
        <f t="shared" si="5"/>
        <v>40.488</v>
      </c>
      <c r="N9" s="9">
        <f t="shared" si="6"/>
        <v>-61.904000000000011</v>
      </c>
      <c r="O9" s="9">
        <f t="shared" si="7"/>
        <v>111.492</v>
      </c>
      <c r="P9" s="9">
        <f t="shared" si="8"/>
        <v>-8.6060000000000052</v>
      </c>
      <c r="Q9" s="9">
        <f t="shared" si="9"/>
        <v>58.19400000000001</v>
      </c>
    </row>
    <row r="10" spans="1:17" x14ac:dyDescent="0.3">
      <c r="A10" s="3">
        <v>2007</v>
      </c>
      <c r="B10" s="7">
        <v>9</v>
      </c>
      <c r="C10" s="7" t="s">
        <v>5</v>
      </c>
      <c r="D10" s="7" t="s">
        <v>151</v>
      </c>
      <c r="E10" s="7" t="str">
        <f t="shared" si="0"/>
        <v>A</v>
      </c>
      <c r="F10" s="7" t="str">
        <f t="shared" si="1"/>
        <v>SECE</v>
      </c>
      <c r="G10" s="8">
        <f>IFERROR(VLOOKUP(C10,'2007'!B:C,2,FALSE),"")</f>
        <v>21.8</v>
      </c>
      <c r="H10" s="9">
        <f t="shared" si="2"/>
        <v>23.108000000000001</v>
      </c>
      <c r="J10" s="10"/>
      <c r="K10" s="11"/>
      <c r="L10" s="11"/>
      <c r="M10" s="11"/>
      <c r="N10" s="11"/>
      <c r="O10" s="11"/>
      <c r="P10" s="11"/>
      <c r="Q10" s="11"/>
    </row>
    <row r="11" spans="1:17" x14ac:dyDescent="0.3">
      <c r="A11" s="3">
        <v>2007</v>
      </c>
      <c r="B11" s="7">
        <v>10</v>
      </c>
      <c r="C11" s="7" t="s">
        <v>26</v>
      </c>
      <c r="D11" s="7" t="s">
        <v>155</v>
      </c>
      <c r="E11" s="7" t="str">
        <f t="shared" si="0"/>
        <v>H</v>
      </c>
      <c r="F11" s="7" t="str">
        <f t="shared" si="1"/>
        <v>SECE</v>
      </c>
      <c r="G11" s="8">
        <f>IFERROR(VLOOKUP(C11,'2007'!B:C,2,FALSE),"")</f>
        <v>10.6</v>
      </c>
      <c r="H11" s="9">
        <f t="shared" si="2"/>
        <v>9.9639999999999986</v>
      </c>
      <c r="J11" s="2" t="s">
        <v>249</v>
      </c>
      <c r="K11" s="9">
        <f>MIN(K2:K9)</f>
        <v>20.26799999999999</v>
      </c>
      <c r="L11" s="9">
        <f t="shared" ref="L11:Q11" si="10">MIN(L2:L9)</f>
        <v>32.308</v>
      </c>
      <c r="M11" s="9">
        <f t="shared" si="10"/>
        <v>5.6219999999999999</v>
      </c>
      <c r="N11" s="9">
        <f t="shared" si="10"/>
        <v>-68.714000000000013</v>
      </c>
      <c r="O11" s="9">
        <f t="shared" si="10"/>
        <v>58.253999999999998</v>
      </c>
      <c r="P11" s="9">
        <f t="shared" si="10"/>
        <v>-36.603999999999992</v>
      </c>
      <c r="Q11" s="9">
        <f t="shared" si="10"/>
        <v>9.6340000000000039</v>
      </c>
    </row>
    <row r="12" spans="1:17" x14ac:dyDescent="0.3">
      <c r="A12" s="3">
        <v>2007</v>
      </c>
      <c r="B12" s="7">
        <v>11</v>
      </c>
      <c r="C12" s="7" t="s">
        <v>14</v>
      </c>
      <c r="D12" s="7" t="s">
        <v>135</v>
      </c>
      <c r="E12" s="7" t="str">
        <f t="shared" si="0"/>
        <v>A</v>
      </c>
      <c r="F12" s="7" t="str">
        <f t="shared" si="1"/>
        <v>SECE</v>
      </c>
      <c r="G12" s="8">
        <f>IFERROR(VLOOKUP(C12,'2007'!B:C,2,FALSE),"")</f>
        <v>16.600000000000001</v>
      </c>
      <c r="H12" s="9">
        <f t="shared" si="2"/>
        <v>17.596000000000004</v>
      </c>
      <c r="J12" s="2" t="s">
        <v>250</v>
      </c>
      <c r="K12" s="9">
        <f>MAX(K2:K9)</f>
        <v>49.587999999999994</v>
      </c>
      <c r="L12" s="9">
        <f t="shared" ref="L12:Q12" si="11">MAX(L2:L9)</f>
        <v>74.38</v>
      </c>
      <c r="M12" s="9">
        <f t="shared" si="11"/>
        <v>40.488</v>
      </c>
      <c r="N12" s="9">
        <f t="shared" si="11"/>
        <v>-8.9639999999999969</v>
      </c>
      <c r="O12" s="9">
        <f t="shared" si="11"/>
        <v>111.492</v>
      </c>
      <c r="P12" s="9">
        <f t="shared" si="11"/>
        <v>39.655999999999999</v>
      </c>
      <c r="Q12" s="9">
        <f t="shared" si="11"/>
        <v>61.268000000000001</v>
      </c>
    </row>
    <row r="13" spans="1:17" x14ac:dyDescent="0.3">
      <c r="A13" s="3">
        <v>2007</v>
      </c>
      <c r="B13" s="7">
        <v>12</v>
      </c>
      <c r="C13" s="7" t="s">
        <v>48</v>
      </c>
      <c r="D13" s="7" t="s">
        <v>155</v>
      </c>
      <c r="E13" s="7" t="str">
        <f t="shared" si="0"/>
        <v>H</v>
      </c>
      <c r="F13" s="7" t="str">
        <f t="shared" si="1"/>
        <v>OOC</v>
      </c>
      <c r="G13" s="8">
        <f>IFERROR(VLOOKUP(C13,'2007'!B:C,2,FALSE),"")</f>
        <v>3.1</v>
      </c>
      <c r="H13" s="9">
        <f t="shared" si="2"/>
        <v>2.9139999999999997</v>
      </c>
      <c r="J13" s="2" t="s">
        <v>251</v>
      </c>
      <c r="K13" s="9">
        <f>AVERAGE(K2:K9)</f>
        <v>32.576250000000002</v>
      </c>
      <c r="L13" s="9">
        <f t="shared" ref="L13:Q13" si="12">AVERAGE(L2:L9)</f>
        <v>58.759500000000003</v>
      </c>
      <c r="M13" s="9">
        <f t="shared" si="12"/>
        <v>24.483750000000001</v>
      </c>
      <c r="N13" s="9">
        <f t="shared" si="12"/>
        <v>-50.667000000000002</v>
      </c>
      <c r="O13" s="9">
        <f t="shared" si="12"/>
        <v>83.243249999999989</v>
      </c>
      <c r="P13" s="9">
        <f t="shared" si="12"/>
        <v>-8.4775000000000027</v>
      </c>
      <c r="Q13" s="9">
        <f t="shared" si="12"/>
        <v>41.053750000000001</v>
      </c>
    </row>
    <row r="14" spans="1:17" ht="15" customHeight="1" x14ac:dyDescent="0.3">
      <c r="A14" s="4">
        <v>2008</v>
      </c>
      <c r="B14" s="12">
        <v>1</v>
      </c>
      <c r="C14" s="13" t="s">
        <v>102</v>
      </c>
      <c r="D14" s="12" t="s">
        <v>234</v>
      </c>
      <c r="E14" s="12" t="s">
        <v>157</v>
      </c>
      <c r="F14" s="12" t="str">
        <f>IF(OR(C14="Alabama",C14="Arkansas",C14="Auburn",C14="LSU",C14="Mississippi State",C14="Ole Miss",C14="Texas A&amp;M"),"SECW",IF(OR(C14="Florida",C14="Georgia",C14="Kentucky",C14="Missouri",C14="South Carolina",C14="Tennessee",C14="Vanderbilt"),"SECE","OOC"))</f>
        <v>OOC</v>
      </c>
      <c r="G14" s="14">
        <f>IFERROR(VLOOKUP(C14,'2008'!B:C,2,FALSE),"")</f>
        <v>-18.2</v>
      </c>
      <c r="H14" s="15">
        <f>IF(G14&gt;=0,IF(E14="H",0.94,IF(E14="A",1.06,1)),IF(E14="H",1.06,IF(E14="A",0.94,1)))*G14</f>
        <v>-17.107999999999997</v>
      </c>
      <c r="J14" s="2" t="s">
        <v>252</v>
      </c>
      <c r="K14" s="9">
        <f>_xlfn.STDEV.S(K2:K9)</f>
        <v>11.921713081001164</v>
      </c>
      <c r="L14" s="9">
        <f t="shared" ref="L14:Q14" si="13">_xlfn.STDEV.S(L2:L9)</f>
        <v>15.274362039518554</v>
      </c>
      <c r="M14" s="9">
        <f t="shared" si="13"/>
        <v>14.112803282835054</v>
      </c>
      <c r="N14" s="9">
        <f t="shared" si="13"/>
        <v>18.53854816321925</v>
      </c>
      <c r="O14" s="9">
        <f t="shared" si="13"/>
        <v>16.063198931986534</v>
      </c>
      <c r="P14" s="9">
        <f t="shared" si="13"/>
        <v>22.310102535462651</v>
      </c>
      <c r="Q14" s="9">
        <f t="shared" si="13"/>
        <v>16.809777441800268</v>
      </c>
    </row>
    <row r="15" spans="1:17" x14ac:dyDescent="0.3">
      <c r="A15" s="4">
        <v>2008</v>
      </c>
      <c r="B15" s="12">
        <v>2</v>
      </c>
      <c r="C15" s="12" t="s">
        <v>34</v>
      </c>
      <c r="D15" s="12" t="s">
        <v>155</v>
      </c>
      <c r="E15" s="12" t="str">
        <f t="shared" si="0"/>
        <v>H</v>
      </c>
      <c r="F15" s="12" t="str">
        <f t="shared" si="1"/>
        <v>SECE</v>
      </c>
      <c r="G15" s="14">
        <f>IFERROR(VLOOKUP(C15,'2008'!B:C,2,FALSE),"")</f>
        <v>8.4</v>
      </c>
      <c r="H15" s="15">
        <f t="shared" si="2"/>
        <v>7.8959999999999999</v>
      </c>
    </row>
    <row r="16" spans="1:17" x14ac:dyDescent="0.3">
      <c r="A16" s="4">
        <v>2008</v>
      </c>
      <c r="B16" s="12">
        <v>3</v>
      </c>
      <c r="C16" s="12" t="s">
        <v>109</v>
      </c>
      <c r="D16" s="12" t="s">
        <v>155</v>
      </c>
      <c r="E16" s="12" t="str">
        <f t="shared" si="0"/>
        <v>H</v>
      </c>
      <c r="F16" s="12" t="str">
        <f t="shared" si="1"/>
        <v>OOC</v>
      </c>
      <c r="G16" s="14">
        <f>IFERROR(VLOOKUP(C16,'2008'!B:C,2,FALSE),"")</f>
        <v>2.8</v>
      </c>
      <c r="H16" s="15">
        <f t="shared" si="2"/>
        <v>2.6319999999999997</v>
      </c>
    </row>
    <row r="17" spans="1:8" x14ac:dyDescent="0.3">
      <c r="A17" s="4">
        <v>2008</v>
      </c>
      <c r="B17" s="12">
        <v>4</v>
      </c>
      <c r="C17" s="12" t="s">
        <v>78</v>
      </c>
      <c r="D17" s="12" t="s">
        <v>137</v>
      </c>
      <c r="E17" s="12" t="str">
        <f t="shared" si="0"/>
        <v>A</v>
      </c>
      <c r="F17" s="12" t="str">
        <f t="shared" si="1"/>
        <v>SECW</v>
      </c>
      <c r="G17" s="14">
        <f>IFERROR(VLOOKUP(C17,'2008'!B:C,2,FALSE),"")</f>
        <v>13.2</v>
      </c>
      <c r="H17" s="15">
        <f t="shared" si="2"/>
        <v>13.991999999999999</v>
      </c>
    </row>
    <row r="18" spans="1:8" x14ac:dyDescent="0.3">
      <c r="A18" s="4">
        <v>2008</v>
      </c>
      <c r="B18" s="12">
        <v>5</v>
      </c>
      <c r="C18" s="12" t="s">
        <v>21</v>
      </c>
      <c r="D18" s="12" t="s">
        <v>155</v>
      </c>
      <c r="E18" s="12" t="str">
        <f t="shared" si="0"/>
        <v>H</v>
      </c>
      <c r="F18" s="12" t="str">
        <f t="shared" si="1"/>
        <v>SECW</v>
      </c>
      <c r="G18" s="14">
        <f>IFERROR(VLOOKUP(C18,'2008'!B:C,2,FALSE),"")</f>
        <v>-1.6</v>
      </c>
      <c r="H18" s="15">
        <f t="shared" si="2"/>
        <v>-1.6960000000000002</v>
      </c>
    </row>
    <row r="19" spans="1:8" x14ac:dyDescent="0.3">
      <c r="A19" s="4">
        <v>2008</v>
      </c>
      <c r="B19" s="12">
        <v>6</v>
      </c>
      <c r="C19" s="12" t="s">
        <v>52</v>
      </c>
      <c r="D19" s="12" t="s">
        <v>147</v>
      </c>
      <c r="E19" s="12" t="str">
        <f t="shared" si="0"/>
        <v>A</v>
      </c>
      <c r="F19" s="12" t="str">
        <f t="shared" si="1"/>
        <v>SECW</v>
      </c>
      <c r="G19" s="14">
        <f>IFERROR(VLOOKUP(C19,'2008'!B:C,2,FALSE),"")</f>
        <v>-7.1</v>
      </c>
      <c r="H19" s="15">
        <f t="shared" si="2"/>
        <v>-6.6739999999999995</v>
      </c>
    </row>
    <row r="20" spans="1:8" x14ac:dyDescent="0.3">
      <c r="A20" s="4">
        <v>2008</v>
      </c>
      <c r="B20" s="12">
        <v>7</v>
      </c>
      <c r="C20" s="12" t="s">
        <v>12</v>
      </c>
      <c r="D20" s="12" t="s">
        <v>154</v>
      </c>
      <c r="E20" s="12" t="str">
        <f t="shared" si="0"/>
        <v>A</v>
      </c>
      <c r="F20" s="12" t="str">
        <f t="shared" si="1"/>
        <v>SECE</v>
      </c>
      <c r="G20" s="14">
        <f>IFERROR(VLOOKUP(C20,'2008'!B:C,2,FALSE),"")</f>
        <v>10.9</v>
      </c>
      <c r="H20" s="15">
        <f t="shared" si="2"/>
        <v>11.554</v>
      </c>
    </row>
    <row r="21" spans="1:8" x14ac:dyDescent="0.3">
      <c r="A21" s="4">
        <v>2008</v>
      </c>
      <c r="B21" s="12">
        <v>8</v>
      </c>
      <c r="C21" s="12" t="s">
        <v>97</v>
      </c>
      <c r="D21" s="12" t="s">
        <v>155</v>
      </c>
      <c r="E21" s="12" t="str">
        <f t="shared" si="0"/>
        <v>H</v>
      </c>
      <c r="F21" s="12" t="str">
        <f t="shared" si="1"/>
        <v>OOC</v>
      </c>
      <c r="G21" s="14">
        <f>IFERROR(VLOOKUP(C21,'2008'!B:C,2,FALSE),"")</f>
        <v>-3.2</v>
      </c>
      <c r="H21" s="15">
        <f t="shared" si="2"/>
        <v>-3.3920000000000003</v>
      </c>
    </row>
    <row r="22" spans="1:8" x14ac:dyDescent="0.3">
      <c r="A22" s="4">
        <v>2008</v>
      </c>
      <c r="B22" s="12">
        <v>9</v>
      </c>
      <c r="C22" s="12" t="s">
        <v>5</v>
      </c>
      <c r="D22" s="12" t="s">
        <v>155</v>
      </c>
      <c r="E22" s="12" t="str">
        <f t="shared" si="0"/>
        <v>H</v>
      </c>
      <c r="F22" s="12" t="str">
        <f t="shared" si="1"/>
        <v>SECE</v>
      </c>
      <c r="G22" s="14">
        <f>IFERROR(VLOOKUP(C22,'2008'!B:C,2,FALSE),"")</f>
        <v>30.6</v>
      </c>
      <c r="H22" s="15">
        <f t="shared" si="2"/>
        <v>28.763999999999999</v>
      </c>
    </row>
    <row r="23" spans="1:8" x14ac:dyDescent="0.3">
      <c r="A23" s="4">
        <v>2008</v>
      </c>
      <c r="B23" s="12">
        <v>10</v>
      </c>
      <c r="C23" s="12" t="s">
        <v>26</v>
      </c>
      <c r="D23" s="12" t="s">
        <v>146</v>
      </c>
      <c r="E23" s="12" t="str">
        <f t="shared" si="0"/>
        <v>A</v>
      </c>
      <c r="F23" s="12" t="str">
        <f t="shared" si="1"/>
        <v>SECE</v>
      </c>
      <c r="G23" s="14">
        <f>IFERROR(VLOOKUP(C23,'2008'!B:C,2,FALSE),"")</f>
        <v>-1.1000000000000001</v>
      </c>
      <c r="H23" s="15">
        <f t="shared" si="2"/>
        <v>-1.034</v>
      </c>
    </row>
    <row r="24" spans="1:8" x14ac:dyDescent="0.3">
      <c r="A24" s="4">
        <v>2008</v>
      </c>
      <c r="B24" s="12">
        <v>11</v>
      </c>
      <c r="C24" s="12" t="s">
        <v>14</v>
      </c>
      <c r="D24" s="12" t="s">
        <v>155</v>
      </c>
      <c r="E24" s="12" t="str">
        <f t="shared" si="0"/>
        <v>H</v>
      </c>
      <c r="F24" s="12" t="str">
        <f t="shared" si="1"/>
        <v>SECE</v>
      </c>
      <c r="G24" s="14">
        <f>IFERROR(VLOOKUP(C24,'2008'!B:C,2,FALSE),"")</f>
        <v>5.8</v>
      </c>
      <c r="H24" s="15">
        <f t="shared" si="2"/>
        <v>5.452</v>
      </c>
    </row>
    <row r="25" spans="1:8" x14ac:dyDescent="0.3">
      <c r="A25" s="4">
        <v>2008</v>
      </c>
      <c r="B25" s="12">
        <v>12</v>
      </c>
      <c r="C25" s="12" t="s">
        <v>48</v>
      </c>
      <c r="D25" s="12" t="s">
        <v>213</v>
      </c>
      <c r="E25" s="12" t="s">
        <v>157</v>
      </c>
      <c r="F25" s="12" t="str">
        <f t="shared" si="1"/>
        <v>OOC</v>
      </c>
      <c r="G25" s="14">
        <f>IFERROR(VLOOKUP(C25,'2008'!B:C,2,FALSE),"")</f>
        <v>8.4</v>
      </c>
      <c r="H25" s="15">
        <f t="shared" si="2"/>
        <v>8.9040000000000017</v>
      </c>
    </row>
    <row r="26" spans="1:8" ht="15" customHeight="1" x14ac:dyDescent="0.3">
      <c r="A26" s="3">
        <v>2009</v>
      </c>
      <c r="B26" s="7">
        <v>1</v>
      </c>
      <c r="C26" s="16" t="s">
        <v>133</v>
      </c>
      <c r="D26" s="7" t="s">
        <v>155</v>
      </c>
      <c r="E26" s="7" t="str">
        <f>IF(OR(D26="Knoxville, TN",D26="Baton Rouge, LA",D26="Starkville, MS",D26="Fayetteville, AR",D26="Columbia, SC",D26="Tuscaloosa, AL",D26="Auburn, AL",D26="Oxford, MS",D26="Lexington, KY",D26="College Station, TX",D26="Athens, GA",D26="Columbia, MO",D26="Gainesville, FL",D26="Little Rock, AR"),"A",IF(D26="Nashville, TN","H","N"))</f>
        <v>H</v>
      </c>
      <c r="F26" s="7" t="str">
        <f>IF(OR(C26="Alabama",C26="Arkansas",C26="Auburn",C26="LSU",C26="Mississippi State",C26="Ole Miss",C26="Texas A&amp;M"),"SECW",IF(OR(C26="Florida",C26="Georgia",C26="Kentucky",C26="Missouri",C26="South Carolina",C26="Tennessee",C26="Vanderbilt"),"SECE","OOC"))</f>
        <v>OOC</v>
      </c>
      <c r="G26" s="8">
        <v>-30</v>
      </c>
      <c r="H26" s="9">
        <f>IF(G26&gt;=0,IF(E26="H",0.94,IF(E26="A",1.06,1)),IF(E26="H",1.06,IF(E26="A",0.94,1)))*G26</f>
        <v>-31.8</v>
      </c>
    </row>
    <row r="27" spans="1:8" x14ac:dyDescent="0.3">
      <c r="A27" s="3">
        <v>2009</v>
      </c>
      <c r="B27" s="7">
        <v>2</v>
      </c>
      <c r="C27" s="7" t="s">
        <v>4</v>
      </c>
      <c r="D27" s="7" t="s">
        <v>134</v>
      </c>
      <c r="E27" s="7" t="str">
        <f t="shared" si="0"/>
        <v>A</v>
      </c>
      <c r="F27" s="7" t="str">
        <f t="shared" si="1"/>
        <v>SECW</v>
      </c>
      <c r="G27" s="8">
        <f>IFERROR(VLOOKUP(C27,'2009'!B:C,2,FALSE),"")</f>
        <v>15.5</v>
      </c>
      <c r="H27" s="9">
        <f t="shared" si="2"/>
        <v>16.43</v>
      </c>
    </row>
    <row r="28" spans="1:8" x14ac:dyDescent="0.3">
      <c r="A28" s="3">
        <v>2009</v>
      </c>
      <c r="B28" s="7">
        <v>3</v>
      </c>
      <c r="C28" s="7" t="s">
        <v>52</v>
      </c>
      <c r="D28" s="7" t="s">
        <v>155</v>
      </c>
      <c r="E28" s="7" t="str">
        <f t="shared" si="0"/>
        <v>H</v>
      </c>
      <c r="F28" s="7" t="str">
        <f t="shared" si="1"/>
        <v>SECW</v>
      </c>
      <c r="G28" s="8">
        <f>IFERROR(VLOOKUP(C28,'2009'!B:C,2,FALSE),"")</f>
        <v>7.1</v>
      </c>
      <c r="H28" s="9">
        <f t="shared" si="2"/>
        <v>6.6739999999999995</v>
      </c>
    </row>
    <row r="29" spans="1:8" x14ac:dyDescent="0.3">
      <c r="A29" s="3">
        <v>2009</v>
      </c>
      <c r="B29" s="7">
        <v>4</v>
      </c>
      <c r="C29" s="7" t="s">
        <v>109</v>
      </c>
      <c r="D29" s="7" t="s">
        <v>198</v>
      </c>
      <c r="E29" s="7" t="s">
        <v>157</v>
      </c>
      <c r="F29" s="7" t="str">
        <f t="shared" si="1"/>
        <v>OOC</v>
      </c>
      <c r="G29" s="8">
        <f>IFERROR(VLOOKUP(C29,'2009'!B:C,2,FALSE),"")</f>
        <v>-16.5</v>
      </c>
      <c r="H29" s="9">
        <f t="shared" si="2"/>
        <v>-15.51</v>
      </c>
    </row>
    <row r="30" spans="1:8" x14ac:dyDescent="0.3">
      <c r="A30" s="3">
        <v>2009</v>
      </c>
      <c r="B30" s="7">
        <v>5</v>
      </c>
      <c r="C30" s="7" t="s">
        <v>78</v>
      </c>
      <c r="D30" s="7" t="s">
        <v>155</v>
      </c>
      <c r="E30" s="7" t="str">
        <f t="shared" si="0"/>
        <v>H</v>
      </c>
      <c r="F30" s="7" t="str">
        <f t="shared" si="1"/>
        <v>SECW</v>
      </c>
      <c r="G30" s="8">
        <f>IFERROR(VLOOKUP(C30,'2009'!B:C,2,FALSE),"")</f>
        <v>6.1</v>
      </c>
      <c r="H30" s="9">
        <f t="shared" si="2"/>
        <v>5.7339999999999991</v>
      </c>
    </row>
    <row r="31" spans="1:8" x14ac:dyDescent="0.3">
      <c r="A31" s="3">
        <v>2009</v>
      </c>
      <c r="B31" s="7">
        <v>6</v>
      </c>
      <c r="C31" s="7" t="s">
        <v>110</v>
      </c>
      <c r="D31" s="7" t="s">
        <v>235</v>
      </c>
      <c r="E31" s="7" t="s">
        <v>157</v>
      </c>
      <c r="F31" s="7" t="str">
        <f t="shared" si="1"/>
        <v>OOC</v>
      </c>
      <c r="G31" s="8">
        <f>IFERROR(VLOOKUP(C31,'2009'!B:C,2,FALSE),"")</f>
        <v>-17.5</v>
      </c>
      <c r="H31" s="9">
        <f t="shared" si="2"/>
        <v>-16.45</v>
      </c>
    </row>
    <row r="32" spans="1:8" x14ac:dyDescent="0.3">
      <c r="A32" s="3">
        <v>2009</v>
      </c>
      <c r="B32" s="7">
        <v>7</v>
      </c>
      <c r="C32" s="7" t="s">
        <v>12</v>
      </c>
      <c r="D32" s="7" t="s">
        <v>155</v>
      </c>
      <c r="E32" s="7" t="str">
        <f t="shared" si="0"/>
        <v>H</v>
      </c>
      <c r="F32" s="7" t="str">
        <f t="shared" si="1"/>
        <v>SECE</v>
      </c>
      <c r="G32" s="8">
        <f>IFERROR(VLOOKUP(C32,'2009'!B:C,2,FALSE),"")</f>
        <v>7.7</v>
      </c>
      <c r="H32" s="9">
        <f t="shared" si="2"/>
        <v>7.2379999999999995</v>
      </c>
    </row>
    <row r="33" spans="1:8" x14ac:dyDescent="0.3">
      <c r="A33" s="3">
        <v>2009</v>
      </c>
      <c r="B33" s="7">
        <v>8</v>
      </c>
      <c r="C33" s="7" t="s">
        <v>34</v>
      </c>
      <c r="D33" s="7" t="s">
        <v>153</v>
      </c>
      <c r="E33" s="7" t="str">
        <f t="shared" si="0"/>
        <v>A</v>
      </c>
      <c r="F33" s="7" t="str">
        <f t="shared" si="1"/>
        <v>SECE</v>
      </c>
      <c r="G33" s="8">
        <f>IFERROR(VLOOKUP(C33,'2009'!B:C,2,FALSE),"")</f>
        <v>12.9</v>
      </c>
      <c r="H33" s="9">
        <f t="shared" si="2"/>
        <v>13.674000000000001</v>
      </c>
    </row>
    <row r="34" spans="1:8" x14ac:dyDescent="0.3">
      <c r="A34" s="3">
        <v>2009</v>
      </c>
      <c r="B34" s="7">
        <v>9</v>
      </c>
      <c r="C34" s="7" t="s">
        <v>59</v>
      </c>
      <c r="D34" s="7" t="s">
        <v>155</v>
      </c>
      <c r="E34" s="7" t="str">
        <f t="shared" si="0"/>
        <v>H</v>
      </c>
      <c r="F34" s="7" t="str">
        <f t="shared" si="1"/>
        <v>OOC</v>
      </c>
      <c r="G34" s="8">
        <f>IFERROR(VLOOKUP(C34,'2009'!B:C,2,FALSE),"")</f>
        <v>8.5</v>
      </c>
      <c r="H34" s="9">
        <f t="shared" si="2"/>
        <v>7.9899999999999993</v>
      </c>
    </row>
    <row r="35" spans="1:8" x14ac:dyDescent="0.3">
      <c r="A35" s="3">
        <v>2009</v>
      </c>
      <c r="B35" s="7">
        <v>10</v>
      </c>
      <c r="C35" s="7" t="s">
        <v>5</v>
      </c>
      <c r="D35" s="7" t="s">
        <v>151</v>
      </c>
      <c r="E35" s="7" t="str">
        <f t="shared" si="0"/>
        <v>A</v>
      </c>
      <c r="F35" s="7" t="str">
        <f t="shared" si="1"/>
        <v>SECE</v>
      </c>
      <c r="G35" s="8">
        <f>IFERROR(VLOOKUP(C35,'2009'!B:C,2,FALSE),"")</f>
        <v>25</v>
      </c>
      <c r="H35" s="9">
        <f t="shared" si="2"/>
        <v>26.5</v>
      </c>
    </row>
    <row r="36" spans="1:8" x14ac:dyDescent="0.3">
      <c r="A36" s="3">
        <v>2009</v>
      </c>
      <c r="B36" s="7">
        <v>11</v>
      </c>
      <c r="C36" s="7" t="s">
        <v>26</v>
      </c>
      <c r="D36" s="7" t="s">
        <v>155</v>
      </c>
      <c r="E36" s="7" t="str">
        <f t="shared" si="0"/>
        <v>H</v>
      </c>
      <c r="F36" s="7" t="str">
        <f t="shared" si="1"/>
        <v>SECE</v>
      </c>
      <c r="G36" s="8">
        <f>IFERROR(VLOOKUP(C36,'2009'!B:C,2,FALSE),"")</f>
        <v>3.3</v>
      </c>
      <c r="H36" s="9">
        <f t="shared" si="2"/>
        <v>3.1019999999999999</v>
      </c>
    </row>
    <row r="37" spans="1:8" x14ac:dyDescent="0.3">
      <c r="A37" s="3">
        <v>2009</v>
      </c>
      <c r="B37" s="7">
        <v>12</v>
      </c>
      <c r="C37" s="7" t="s">
        <v>14</v>
      </c>
      <c r="D37" s="7" t="s">
        <v>135</v>
      </c>
      <c r="E37" s="7" t="str">
        <f t="shared" si="0"/>
        <v>A</v>
      </c>
      <c r="F37" s="7" t="str">
        <f t="shared" si="1"/>
        <v>SECE</v>
      </c>
      <c r="G37" s="8">
        <f>IFERROR(VLOOKUP(C37,'2009'!B:C,2,FALSE),"")</f>
        <v>15.2</v>
      </c>
      <c r="H37" s="9">
        <f t="shared" si="2"/>
        <v>16.111999999999998</v>
      </c>
    </row>
    <row r="38" spans="1:8" ht="15" customHeight="1" x14ac:dyDescent="0.3">
      <c r="A38" s="4">
        <v>2010</v>
      </c>
      <c r="B38" s="12">
        <v>1</v>
      </c>
      <c r="C38" s="13" t="s">
        <v>236</v>
      </c>
      <c r="D38" s="12" t="s">
        <v>155</v>
      </c>
      <c r="E38" s="12" t="str">
        <f>IF(OR(D38="Knoxville, TN",D38="Baton Rouge, LA",D38="Starkville, MS",D38="Fayetteville, AR",D38="Columbia, SC",D38="Tuscaloosa, AL",D38="Auburn, AL",D38="Oxford, MS",D38="Lexington, KY",D38="College Station, TX",D38="Athens, GA",D38="Columbia, MO",D38="Gainesville, FL",D38="Little Rock, AR"),"A",IF(D38="Nashville, TN","H","N"))</f>
        <v>H</v>
      </c>
      <c r="F38" s="12" t="str">
        <f>IF(OR(C38="Alabama",C38="Arkansas",C38="Auburn",C38="LSU",C38="Mississippi State",C38="Ole Miss",C38="Texas A&amp;M"),"SECW",IF(OR(C38="Florida",C38="Georgia",C38="Kentucky",C38="Missouri",C38="South Carolina",C38="Tennessee",C38="Vanderbilt"),"SECE","OOC"))</f>
        <v>OOC</v>
      </c>
      <c r="G38" s="14">
        <v>-30</v>
      </c>
      <c r="H38" s="15">
        <f>IF(G38&gt;=0,IF(E38="H",0.94,IF(E38="A",1.06,1)),IF(E38="H",1.06,IF(E38="A",0.94,1)))*G38</f>
        <v>-31.8</v>
      </c>
    </row>
    <row r="39" spans="1:8" x14ac:dyDescent="0.3">
      <c r="A39" s="4">
        <v>2010</v>
      </c>
      <c r="B39" s="12">
        <v>2</v>
      </c>
      <c r="C39" s="12" t="s">
        <v>4</v>
      </c>
      <c r="D39" s="12" t="s">
        <v>155</v>
      </c>
      <c r="E39" s="12" t="str">
        <f t="shared" si="0"/>
        <v>H</v>
      </c>
      <c r="F39" s="12" t="str">
        <f t="shared" si="1"/>
        <v>SECW</v>
      </c>
      <c r="G39" s="14">
        <f>IFERROR(VLOOKUP(C39,'2010'!B:C,2,FALSE),"")</f>
        <v>15</v>
      </c>
      <c r="H39" s="15">
        <f t="shared" si="2"/>
        <v>14.1</v>
      </c>
    </row>
    <row r="40" spans="1:8" x14ac:dyDescent="0.3">
      <c r="A40" s="4">
        <v>2010</v>
      </c>
      <c r="B40" s="12">
        <v>3</v>
      </c>
      <c r="C40" s="12" t="s">
        <v>78</v>
      </c>
      <c r="D40" s="12" t="s">
        <v>137</v>
      </c>
      <c r="E40" s="12" t="str">
        <f t="shared" si="0"/>
        <v>A</v>
      </c>
      <c r="F40" s="12" t="str">
        <f t="shared" si="1"/>
        <v>SECW</v>
      </c>
      <c r="G40" s="14">
        <f>IFERROR(VLOOKUP(C40,'2010'!B:C,2,FALSE),"")</f>
        <v>2.2999999999999998</v>
      </c>
      <c r="H40" s="15">
        <f t="shared" si="2"/>
        <v>2.4379999999999997</v>
      </c>
    </row>
    <row r="41" spans="1:8" x14ac:dyDescent="0.3">
      <c r="A41" s="4">
        <v>2010</v>
      </c>
      <c r="B41" s="12">
        <v>4</v>
      </c>
      <c r="C41" s="12" t="s">
        <v>54</v>
      </c>
      <c r="D41" s="12" t="s">
        <v>237</v>
      </c>
      <c r="E41" s="12" t="s">
        <v>157</v>
      </c>
      <c r="F41" s="12" t="str">
        <f t="shared" si="1"/>
        <v>OOC</v>
      </c>
      <c r="G41" s="14">
        <f>IFERROR(VLOOKUP(C41,'2010'!B:C,2,FALSE),"")</f>
        <v>-0.8</v>
      </c>
      <c r="H41" s="15">
        <f t="shared" si="2"/>
        <v>-0.752</v>
      </c>
    </row>
    <row r="42" spans="1:8" x14ac:dyDescent="0.3">
      <c r="A42" s="4">
        <v>2010</v>
      </c>
      <c r="B42" s="12">
        <v>5</v>
      </c>
      <c r="C42" s="12" t="s">
        <v>107</v>
      </c>
      <c r="D42" s="12" t="s">
        <v>155</v>
      </c>
      <c r="E42" s="12" t="str">
        <f t="shared" si="0"/>
        <v>H</v>
      </c>
      <c r="F42" s="12" t="str">
        <f t="shared" si="1"/>
        <v>OOC</v>
      </c>
      <c r="G42" s="14">
        <f>IFERROR(VLOOKUP(C42,'2010'!B:C,2,FALSE),"")</f>
        <v>-15.2</v>
      </c>
      <c r="H42" s="15">
        <f t="shared" si="2"/>
        <v>-16.111999999999998</v>
      </c>
    </row>
    <row r="43" spans="1:8" x14ac:dyDescent="0.3">
      <c r="A43" s="4">
        <v>2010</v>
      </c>
      <c r="B43" s="12">
        <v>6</v>
      </c>
      <c r="C43" s="12" t="s">
        <v>12</v>
      </c>
      <c r="D43" s="12" t="s">
        <v>154</v>
      </c>
      <c r="E43" s="12" t="str">
        <f t="shared" si="0"/>
        <v>A</v>
      </c>
      <c r="F43" s="12" t="str">
        <f t="shared" si="1"/>
        <v>SECE</v>
      </c>
      <c r="G43" s="14">
        <f>IFERROR(VLOOKUP(C43,'2010'!B:C,2,FALSE),"")</f>
        <v>9.1999999999999993</v>
      </c>
      <c r="H43" s="15">
        <f t="shared" si="2"/>
        <v>9.7519999999999989</v>
      </c>
    </row>
    <row r="44" spans="1:8" x14ac:dyDescent="0.3">
      <c r="A44" s="4">
        <v>2010</v>
      </c>
      <c r="B44" s="12">
        <v>7</v>
      </c>
      <c r="C44" s="12" t="s">
        <v>34</v>
      </c>
      <c r="D44" s="12" t="s">
        <v>155</v>
      </c>
      <c r="E44" s="12" t="str">
        <f t="shared" si="0"/>
        <v>H</v>
      </c>
      <c r="F44" s="12" t="str">
        <f t="shared" si="1"/>
        <v>SECE</v>
      </c>
      <c r="G44" s="14">
        <f>IFERROR(VLOOKUP(C44,'2010'!B:C,2,FALSE),"")</f>
        <v>20</v>
      </c>
      <c r="H44" s="15">
        <f t="shared" si="2"/>
        <v>18.799999999999997</v>
      </c>
    </row>
    <row r="45" spans="1:8" x14ac:dyDescent="0.3">
      <c r="A45" s="4">
        <v>2010</v>
      </c>
      <c r="B45" s="12">
        <v>8</v>
      </c>
      <c r="C45" s="12" t="s">
        <v>37</v>
      </c>
      <c r="D45" s="12" t="s">
        <v>136</v>
      </c>
      <c r="E45" s="12" t="str">
        <f t="shared" si="0"/>
        <v>A</v>
      </c>
      <c r="F45" s="12" t="str">
        <f t="shared" si="1"/>
        <v>SECW</v>
      </c>
      <c r="G45" s="14">
        <f>IFERROR(VLOOKUP(C45,'2010'!B:C,2,FALSE),"")</f>
        <v>19.8</v>
      </c>
      <c r="H45" s="15">
        <f t="shared" si="2"/>
        <v>20.988000000000003</v>
      </c>
    </row>
    <row r="46" spans="1:8" x14ac:dyDescent="0.3">
      <c r="A46" s="4">
        <v>2010</v>
      </c>
      <c r="B46" s="12">
        <v>9</v>
      </c>
      <c r="C46" s="12" t="s">
        <v>5</v>
      </c>
      <c r="D46" s="12" t="s">
        <v>155</v>
      </c>
      <c r="E46" s="12" t="str">
        <f t="shared" si="0"/>
        <v>H</v>
      </c>
      <c r="F46" s="12" t="str">
        <f t="shared" si="1"/>
        <v>SECE</v>
      </c>
      <c r="G46" s="14">
        <f>IFERROR(VLOOKUP(C46,'2010'!B:C,2,FALSE),"")</f>
        <v>10.4</v>
      </c>
      <c r="H46" s="15">
        <f t="shared" si="2"/>
        <v>9.7759999999999998</v>
      </c>
    </row>
    <row r="47" spans="1:8" x14ac:dyDescent="0.3">
      <c r="A47" s="4">
        <v>2010</v>
      </c>
      <c r="B47" s="12">
        <v>10</v>
      </c>
      <c r="C47" s="12" t="s">
        <v>26</v>
      </c>
      <c r="D47" s="12" t="s">
        <v>146</v>
      </c>
      <c r="E47" s="12" t="str">
        <f t="shared" si="0"/>
        <v>A</v>
      </c>
      <c r="F47" s="12" t="str">
        <f t="shared" si="1"/>
        <v>SECE</v>
      </c>
      <c r="G47" s="14">
        <f>IFERROR(VLOOKUP(C47,'2010'!B:C,2,FALSE),"")</f>
        <v>0.9</v>
      </c>
      <c r="H47" s="15">
        <f t="shared" si="2"/>
        <v>0.95400000000000007</v>
      </c>
    </row>
    <row r="48" spans="1:8" x14ac:dyDescent="0.3">
      <c r="A48" s="4">
        <v>2010</v>
      </c>
      <c r="B48" s="12">
        <v>11</v>
      </c>
      <c r="C48" s="12" t="s">
        <v>14</v>
      </c>
      <c r="D48" s="12" t="s">
        <v>155</v>
      </c>
      <c r="E48" s="12" t="str">
        <f t="shared" si="0"/>
        <v>H</v>
      </c>
      <c r="F48" s="12" t="str">
        <f t="shared" si="1"/>
        <v>SECE</v>
      </c>
      <c r="G48" s="14">
        <f>IFERROR(VLOOKUP(C48,'2010'!B:C,2,FALSE),"")</f>
        <v>1.5</v>
      </c>
      <c r="H48" s="15">
        <f t="shared" si="2"/>
        <v>1.41</v>
      </c>
    </row>
    <row r="49" spans="1:8" x14ac:dyDescent="0.3">
      <c r="A49" s="4">
        <v>2010</v>
      </c>
      <c r="B49" s="12">
        <v>12</v>
      </c>
      <c r="C49" s="12" t="s">
        <v>48</v>
      </c>
      <c r="D49" s="12" t="s">
        <v>155</v>
      </c>
      <c r="E49" s="12" t="str">
        <f t="shared" si="0"/>
        <v>H</v>
      </c>
      <c r="F49" s="12" t="str">
        <f t="shared" si="1"/>
        <v>OOC</v>
      </c>
      <c r="G49" s="14">
        <f>IFERROR(VLOOKUP(C49,'2010'!B:C,2,FALSE),"")</f>
        <v>-4.7</v>
      </c>
      <c r="H49" s="15">
        <f t="shared" si="2"/>
        <v>-4.9820000000000002</v>
      </c>
    </row>
    <row r="50" spans="1:8" ht="15" customHeight="1" x14ac:dyDescent="0.3">
      <c r="A50" s="3">
        <v>2011</v>
      </c>
      <c r="B50" s="7">
        <v>1</v>
      </c>
      <c r="C50" s="7" t="s">
        <v>238</v>
      </c>
      <c r="D50" s="7" t="s">
        <v>155</v>
      </c>
      <c r="E50" s="7" t="str">
        <f>IF(OR(D50="Knoxville, TN",D50="Baton Rouge, LA",D50="Starkville, MS",D50="Fayetteville, AR",D50="Columbia, SC",D50="Tuscaloosa, AL",D50="Auburn, AL",D50="Oxford, MS",D50="Lexington, KY",D50="College Station, TX",D50="Athens, GA",D50="Columbia, MO",D50="Gainesville, FL",D50="Little Rock, AR"),"A",IF(D50="Nashville, TN","H","N"))</f>
        <v>H</v>
      </c>
      <c r="F50" s="7" t="str">
        <f>IF(OR(C50="Alabama",C50="Arkansas",C50="Auburn",C50="LSU",C50="Mississippi State",C50="Ole Miss",C50="Texas A&amp;M"),"SECW",IF(OR(C50="Florida",C50="Georgia",C50="Kentucky",C50="Missouri",C50="South Carolina",C50="Tennessee",C50="Vanderbilt"),"SECE","OOC"))</f>
        <v>OOC</v>
      </c>
      <c r="G50" s="8">
        <v>-30</v>
      </c>
      <c r="H50" s="9">
        <f>IF(G50&gt;=0,IF(E50="H",0.94,IF(E50="A",1.06,1)),IF(E50="H",1.06,IF(E50="A",0.94,1)))*G50</f>
        <v>-31.8</v>
      </c>
    </row>
    <row r="51" spans="1:8" x14ac:dyDescent="0.3">
      <c r="A51" s="3">
        <v>2011</v>
      </c>
      <c r="B51" s="7">
        <v>2</v>
      </c>
      <c r="C51" s="7" t="s">
        <v>54</v>
      </c>
      <c r="D51" s="7" t="s">
        <v>155</v>
      </c>
      <c r="E51" s="7" t="str">
        <f t="shared" si="0"/>
        <v>H</v>
      </c>
      <c r="F51" s="7" t="str">
        <f t="shared" si="1"/>
        <v>OOC</v>
      </c>
      <c r="G51" s="8">
        <f>IFERROR(VLOOKUP(C51,'2011'!B:C,2,FALSE),"")</f>
        <v>-3</v>
      </c>
      <c r="H51" s="9">
        <f t="shared" si="2"/>
        <v>-3.18</v>
      </c>
    </row>
    <row r="52" spans="1:8" x14ac:dyDescent="0.3">
      <c r="A52" s="3">
        <v>2011</v>
      </c>
      <c r="B52" s="7">
        <v>3</v>
      </c>
      <c r="C52" s="7" t="s">
        <v>78</v>
      </c>
      <c r="D52" s="7" t="s">
        <v>155</v>
      </c>
      <c r="E52" s="7" t="str">
        <f t="shared" si="0"/>
        <v>H</v>
      </c>
      <c r="F52" s="7" t="str">
        <f t="shared" si="1"/>
        <v>SECW</v>
      </c>
      <c r="G52" s="8">
        <f>IFERROR(VLOOKUP(C52,'2011'!B:C,2,FALSE),"")</f>
        <v>-2</v>
      </c>
      <c r="H52" s="9">
        <f t="shared" si="2"/>
        <v>-2.12</v>
      </c>
    </row>
    <row r="53" spans="1:8" x14ac:dyDescent="0.3">
      <c r="A53" s="3">
        <v>2011</v>
      </c>
      <c r="B53" s="7">
        <v>4</v>
      </c>
      <c r="C53" s="7" t="s">
        <v>34</v>
      </c>
      <c r="D53" s="7" t="s">
        <v>153</v>
      </c>
      <c r="E53" s="7" t="str">
        <f t="shared" si="0"/>
        <v>A</v>
      </c>
      <c r="F53" s="7" t="str">
        <f t="shared" si="1"/>
        <v>SECE</v>
      </c>
      <c r="G53" s="8">
        <f>IFERROR(VLOOKUP(C53,'2011'!B:C,2,FALSE),"")</f>
        <v>9.8000000000000007</v>
      </c>
      <c r="H53" s="9">
        <f t="shared" si="2"/>
        <v>10.388000000000002</v>
      </c>
    </row>
    <row r="54" spans="1:8" x14ac:dyDescent="0.3">
      <c r="A54" s="3">
        <v>2011</v>
      </c>
      <c r="B54" s="7">
        <v>5</v>
      </c>
      <c r="C54" s="7" t="s">
        <v>43</v>
      </c>
      <c r="D54" s="7" t="s">
        <v>132</v>
      </c>
      <c r="E54" s="7" t="str">
        <f t="shared" si="0"/>
        <v>A</v>
      </c>
      <c r="F54" s="7" t="str">
        <f t="shared" si="1"/>
        <v>SECW</v>
      </c>
      <c r="G54" s="8">
        <f>IFERROR(VLOOKUP(C54,'2011'!B:C,2,FALSE),"")</f>
        <v>27.5</v>
      </c>
      <c r="H54" s="9">
        <f t="shared" si="2"/>
        <v>29.150000000000002</v>
      </c>
    </row>
    <row r="55" spans="1:8" x14ac:dyDescent="0.3">
      <c r="A55" s="3">
        <v>2011</v>
      </c>
      <c r="B55" s="7">
        <v>6</v>
      </c>
      <c r="C55" s="7" t="s">
        <v>12</v>
      </c>
      <c r="D55" s="7" t="s">
        <v>155</v>
      </c>
      <c r="E55" s="7" t="str">
        <f t="shared" si="0"/>
        <v>H</v>
      </c>
      <c r="F55" s="7" t="str">
        <f t="shared" si="1"/>
        <v>SECE</v>
      </c>
      <c r="G55" s="8">
        <f>IFERROR(VLOOKUP(C55,'2011'!B:C,2,FALSE),"")</f>
        <v>15.2</v>
      </c>
      <c r="H55" s="9">
        <f t="shared" si="2"/>
        <v>14.287999999999998</v>
      </c>
    </row>
    <row r="56" spans="1:8" x14ac:dyDescent="0.3">
      <c r="A56" s="3">
        <v>2011</v>
      </c>
      <c r="B56" s="7">
        <v>7</v>
      </c>
      <c r="C56" s="7" t="s">
        <v>110</v>
      </c>
      <c r="D56" s="7" t="s">
        <v>155</v>
      </c>
      <c r="E56" s="7" t="str">
        <f t="shared" si="0"/>
        <v>H</v>
      </c>
      <c r="F56" s="7" t="str">
        <f t="shared" si="1"/>
        <v>OOC</v>
      </c>
      <c r="G56" s="8">
        <f>IFERROR(VLOOKUP(C56,'2011'!B:C,2,FALSE),"")</f>
        <v>-6.3</v>
      </c>
      <c r="H56" s="9">
        <f t="shared" si="2"/>
        <v>-6.6779999999999999</v>
      </c>
    </row>
    <row r="57" spans="1:8" x14ac:dyDescent="0.3">
      <c r="A57" s="3">
        <v>2011</v>
      </c>
      <c r="B57" s="7">
        <v>8</v>
      </c>
      <c r="C57" s="7" t="s">
        <v>37</v>
      </c>
      <c r="D57" s="7" t="s">
        <v>155</v>
      </c>
      <c r="E57" s="7" t="str">
        <f t="shared" si="0"/>
        <v>H</v>
      </c>
      <c r="F57" s="7" t="str">
        <f t="shared" si="1"/>
        <v>SECW</v>
      </c>
      <c r="G57" s="8">
        <f>IFERROR(VLOOKUP(C57,'2011'!B:C,2,FALSE),"")</f>
        <v>12.3</v>
      </c>
      <c r="H57" s="9">
        <f t="shared" si="2"/>
        <v>11.561999999999999</v>
      </c>
    </row>
    <row r="58" spans="1:8" x14ac:dyDescent="0.3">
      <c r="A58" s="3">
        <v>2011</v>
      </c>
      <c r="B58" s="7">
        <v>9</v>
      </c>
      <c r="C58" s="7" t="s">
        <v>5</v>
      </c>
      <c r="D58" s="7" t="s">
        <v>151</v>
      </c>
      <c r="E58" s="7" t="str">
        <f t="shared" si="0"/>
        <v>A</v>
      </c>
      <c r="F58" s="7" t="str">
        <f t="shared" si="1"/>
        <v>SECE</v>
      </c>
      <c r="G58" s="8">
        <f>IFERROR(VLOOKUP(C58,'2011'!B:C,2,FALSE),"")</f>
        <v>6.4</v>
      </c>
      <c r="H58" s="9">
        <f t="shared" si="2"/>
        <v>6.7840000000000007</v>
      </c>
    </row>
    <row r="59" spans="1:8" x14ac:dyDescent="0.3">
      <c r="A59" s="3">
        <v>2011</v>
      </c>
      <c r="B59" s="7">
        <v>10</v>
      </c>
      <c r="C59" s="7" t="s">
        <v>26</v>
      </c>
      <c r="D59" s="7" t="s">
        <v>155</v>
      </c>
      <c r="E59" s="7" t="str">
        <f t="shared" si="0"/>
        <v>H</v>
      </c>
      <c r="F59" s="7" t="str">
        <f t="shared" si="1"/>
        <v>SECE</v>
      </c>
      <c r="G59" s="8">
        <f>IFERROR(VLOOKUP(C59,'2011'!B:C,2,FALSE),"")</f>
        <v>-6.4</v>
      </c>
      <c r="H59" s="9">
        <f t="shared" si="2"/>
        <v>-6.7840000000000007</v>
      </c>
    </row>
    <row r="60" spans="1:8" x14ac:dyDescent="0.3">
      <c r="A60" s="3">
        <v>2011</v>
      </c>
      <c r="B60" s="7">
        <v>11</v>
      </c>
      <c r="C60" s="7" t="s">
        <v>14</v>
      </c>
      <c r="D60" s="7" t="s">
        <v>135</v>
      </c>
      <c r="E60" s="7" t="str">
        <f t="shared" si="0"/>
        <v>A</v>
      </c>
      <c r="F60" s="7" t="str">
        <f t="shared" si="1"/>
        <v>SECE</v>
      </c>
      <c r="G60" s="8">
        <f>IFERROR(VLOOKUP(C60,'2011'!B:C,2,FALSE),"")</f>
        <v>7.2</v>
      </c>
      <c r="H60" s="9">
        <f t="shared" si="2"/>
        <v>7.6320000000000006</v>
      </c>
    </row>
    <row r="61" spans="1:8" x14ac:dyDescent="0.3">
      <c r="A61" s="3">
        <v>2011</v>
      </c>
      <c r="B61" s="7">
        <v>12</v>
      </c>
      <c r="C61" s="7" t="s">
        <v>48</v>
      </c>
      <c r="D61" s="7" t="s">
        <v>213</v>
      </c>
      <c r="E61" s="7" t="s">
        <v>157</v>
      </c>
      <c r="F61" s="7" t="str">
        <f t="shared" si="1"/>
        <v>OOC</v>
      </c>
      <c r="G61" s="8">
        <f>IFERROR(VLOOKUP(C61,'2011'!B:C,2,FALSE),"")</f>
        <v>0</v>
      </c>
      <c r="H61" s="9">
        <f t="shared" si="2"/>
        <v>0</v>
      </c>
    </row>
    <row r="62" spans="1:8" ht="15" customHeight="1" x14ac:dyDescent="0.3">
      <c r="A62" s="4">
        <v>2012</v>
      </c>
      <c r="B62" s="12">
        <v>1</v>
      </c>
      <c r="C62" s="13" t="s">
        <v>34</v>
      </c>
      <c r="D62" s="12" t="s">
        <v>155</v>
      </c>
      <c r="E62" s="12" t="str">
        <f>IF(OR(D62="Knoxville, TN",D62="Baton Rouge, LA",D62="Starkville, MS",D62="Fayetteville, AR",D62="Columbia, SC",D62="Tuscaloosa, AL",D62="Auburn, AL",D62="Oxford, MS",D62="Lexington, KY",D62="College Station, TX",D62="Athens, GA",D62="Columbia, MO",D62="Gainesville, FL",D62="Little Rock, AR"),"A",IF(D62="Nashville, TN","H","N"))</f>
        <v>H</v>
      </c>
      <c r="F62" s="12" t="str">
        <f>IF(OR(C62="Alabama",C62="Arkansas",C62="Auburn",C62="LSU",C62="Mississippi State",C62="Ole Miss",C62="Texas A&amp;M"),"SECW",IF(OR(C62="Florida",C62="Georgia",C62="Kentucky",C62="Missouri",C62="South Carolina",C62="Tennessee",C62="Vanderbilt"),"SECE","OOC"))</f>
        <v>SECE</v>
      </c>
      <c r="G62" s="14">
        <f>IFERROR(VLOOKUP(C62,'2012'!B:C,2,FALSE),"")</f>
        <v>15.8</v>
      </c>
      <c r="H62" s="15">
        <f>IF(G62&gt;=0,IF(E62="H",0.94,IF(E62="A",1.06,1)),IF(E62="H",1.06,IF(E62="A",0.94,1)))*G62</f>
        <v>14.852</v>
      </c>
    </row>
    <row r="63" spans="1:8" x14ac:dyDescent="0.3">
      <c r="A63" s="4">
        <v>2012</v>
      </c>
      <c r="B63" s="12">
        <v>2</v>
      </c>
      <c r="C63" s="12" t="s">
        <v>88</v>
      </c>
      <c r="D63" s="12" t="s">
        <v>239</v>
      </c>
      <c r="E63" s="12" t="s">
        <v>157</v>
      </c>
      <c r="F63" s="12" t="str">
        <f t="shared" si="1"/>
        <v>OOC</v>
      </c>
      <c r="G63" s="14">
        <f>IFERROR(VLOOKUP(C63,'2012'!B:C,2,FALSE),"")</f>
        <v>6.3</v>
      </c>
      <c r="H63" s="15">
        <f t="shared" si="2"/>
        <v>6.6779999999999999</v>
      </c>
    </row>
    <row r="64" spans="1:8" x14ac:dyDescent="0.3">
      <c r="A64" s="4">
        <v>2012</v>
      </c>
      <c r="B64" s="12">
        <v>3</v>
      </c>
      <c r="C64" s="12" t="s">
        <v>218</v>
      </c>
      <c r="D64" s="12" t="s">
        <v>155</v>
      </c>
      <c r="E64" s="12" t="str">
        <f t="shared" si="0"/>
        <v>H</v>
      </c>
      <c r="F64" s="12" t="str">
        <f t="shared" si="1"/>
        <v>OOC</v>
      </c>
      <c r="G64" s="14">
        <v>-30</v>
      </c>
      <c r="H64" s="15">
        <f t="shared" si="2"/>
        <v>-31.8</v>
      </c>
    </row>
    <row r="65" spans="1:8" x14ac:dyDescent="0.3">
      <c r="A65" s="4">
        <v>2012</v>
      </c>
      <c r="B65" s="12">
        <v>4</v>
      </c>
      <c r="C65" s="12" t="s">
        <v>12</v>
      </c>
      <c r="D65" s="12" t="s">
        <v>154</v>
      </c>
      <c r="E65" s="12" t="str">
        <f t="shared" si="0"/>
        <v>A</v>
      </c>
      <c r="F65" s="12" t="str">
        <f t="shared" si="1"/>
        <v>SECE</v>
      </c>
      <c r="G65" s="14">
        <f>IFERROR(VLOOKUP(C65,'2012'!B:C,2,FALSE),"")</f>
        <v>18.5</v>
      </c>
      <c r="H65" s="15">
        <f t="shared" si="2"/>
        <v>19.61</v>
      </c>
    </row>
    <row r="66" spans="1:8" x14ac:dyDescent="0.3">
      <c r="A66" s="4">
        <v>2012</v>
      </c>
      <c r="B66" s="12">
        <v>5</v>
      </c>
      <c r="C66" s="12" t="s">
        <v>11</v>
      </c>
      <c r="D66" s="12" t="s">
        <v>149</v>
      </c>
      <c r="E66" s="12" t="str">
        <f t="shared" si="0"/>
        <v>A</v>
      </c>
      <c r="F66" s="12" t="str">
        <f t="shared" si="1"/>
        <v>SECE</v>
      </c>
      <c r="G66" s="14">
        <f>IFERROR(VLOOKUP(C66,'2012'!B:C,2,FALSE),"")</f>
        <v>7.5</v>
      </c>
      <c r="H66" s="15">
        <f t="shared" si="2"/>
        <v>7.95</v>
      </c>
    </row>
    <row r="67" spans="1:8" x14ac:dyDescent="0.3">
      <c r="A67" s="4">
        <v>2012</v>
      </c>
      <c r="B67" s="12">
        <v>6</v>
      </c>
      <c r="C67" s="12" t="s">
        <v>5</v>
      </c>
      <c r="D67" s="12" t="s">
        <v>155</v>
      </c>
      <c r="E67" s="12" t="str">
        <f t="shared" ref="E67:E72" si="14">IF(OR(D67="Knoxville, TN",D67="Baton Rouge, LA",D67="Starkville, MS",D67="Fayetteville, AR",D67="Columbia, SC",D67="Tuscaloosa, AL",D67="Auburn, AL",D67="Oxford, MS",D67="Lexington, KY",D67="College Station, TX",D67="Athens, GA",D67="Columbia, MO",D67="Gainesville, FL",D67="Little Rock, AR"),"A",IF(D67="Nashville, TN","H","N"))</f>
        <v>H</v>
      </c>
      <c r="F67" s="12" t="str">
        <f t="shared" ref="F67:F73" si="15">IF(OR(C67="Alabama",C67="Arkansas",C67="Auburn",C67="LSU",C67="Mississippi State",C67="Ole Miss",C67="Texas A&amp;M"),"SECW",IF(OR(C67="Florida",C67="Georgia",C67="Kentucky",C67="Missouri",C67="South Carolina",C67="Tennessee",C67="Vanderbilt"),"SECE","OOC"))</f>
        <v>SECE</v>
      </c>
      <c r="G67" s="14">
        <f>IFERROR(VLOOKUP(C67,'2012'!B:C,2,FALSE),"")</f>
        <v>22.4</v>
      </c>
      <c r="H67" s="15">
        <f t="shared" ref="H67:H73" si="16">IF(G67&gt;=0,IF(E67="H",0.94,IF(E67="A",1.06,1)),IF(E67="H",1.06,IF(E67="A",0.94,1)))*G67</f>
        <v>21.055999999999997</v>
      </c>
    </row>
    <row r="68" spans="1:8" x14ac:dyDescent="0.3">
      <c r="A68" s="4">
        <v>2012</v>
      </c>
      <c r="B68" s="12">
        <v>7</v>
      </c>
      <c r="C68" s="12" t="s">
        <v>21</v>
      </c>
      <c r="D68" s="12" t="s">
        <v>155</v>
      </c>
      <c r="E68" s="12" t="str">
        <f t="shared" si="14"/>
        <v>H</v>
      </c>
      <c r="F68" s="12" t="str">
        <f t="shared" si="15"/>
        <v>SECW</v>
      </c>
      <c r="G68" s="14">
        <f>IFERROR(VLOOKUP(C68,'2012'!B:C,2,FALSE),"")</f>
        <v>-2.6</v>
      </c>
      <c r="H68" s="15">
        <f t="shared" si="16"/>
        <v>-2.7560000000000002</v>
      </c>
    </row>
    <row r="69" spans="1:8" x14ac:dyDescent="0.3">
      <c r="A69" s="4">
        <v>2012</v>
      </c>
      <c r="B69" s="12">
        <v>8</v>
      </c>
      <c r="C69" s="12" t="s">
        <v>126</v>
      </c>
      <c r="D69" s="12" t="s">
        <v>155</v>
      </c>
      <c r="E69" s="12" t="str">
        <f t="shared" si="14"/>
        <v>H</v>
      </c>
      <c r="F69" s="12" t="str">
        <f t="shared" si="15"/>
        <v>OOC</v>
      </c>
      <c r="G69" s="14">
        <f>IFERROR(VLOOKUP(C69,'2012'!B:C,2,FALSE),"")</f>
        <v>-20.8</v>
      </c>
      <c r="H69" s="15">
        <f t="shared" si="16"/>
        <v>-22.048000000000002</v>
      </c>
    </row>
    <row r="70" spans="1:8" x14ac:dyDescent="0.3">
      <c r="A70" s="4">
        <v>2012</v>
      </c>
      <c r="B70" s="12">
        <v>9</v>
      </c>
      <c r="C70" s="12" t="s">
        <v>26</v>
      </c>
      <c r="D70" s="12" t="s">
        <v>146</v>
      </c>
      <c r="E70" s="12" t="str">
        <f t="shared" si="14"/>
        <v>A</v>
      </c>
      <c r="F70" s="12" t="str">
        <f t="shared" si="15"/>
        <v>SECE</v>
      </c>
      <c r="G70" s="14">
        <f>IFERROR(VLOOKUP(C70,'2012'!B:C,2,FALSE),"")</f>
        <v>-3.3</v>
      </c>
      <c r="H70" s="15">
        <f t="shared" si="16"/>
        <v>-3.1019999999999999</v>
      </c>
    </row>
    <row r="71" spans="1:8" x14ac:dyDescent="0.3">
      <c r="A71" s="4">
        <v>2012</v>
      </c>
      <c r="B71" s="12">
        <v>10</v>
      </c>
      <c r="C71" s="12" t="s">
        <v>78</v>
      </c>
      <c r="D71" s="12" t="s">
        <v>137</v>
      </c>
      <c r="E71" s="12" t="str">
        <f t="shared" si="14"/>
        <v>A</v>
      </c>
      <c r="F71" s="12" t="str">
        <f t="shared" si="15"/>
        <v>SECW</v>
      </c>
      <c r="G71" s="14">
        <f>IFERROR(VLOOKUP(C71,'2012'!B:C,2,FALSE),"")</f>
        <v>13.1</v>
      </c>
      <c r="H71" s="15">
        <f t="shared" si="16"/>
        <v>13.886000000000001</v>
      </c>
    </row>
    <row r="72" spans="1:8" x14ac:dyDescent="0.3">
      <c r="A72" s="4">
        <v>2012</v>
      </c>
      <c r="B72" s="12">
        <v>11</v>
      </c>
      <c r="C72" s="12" t="s">
        <v>14</v>
      </c>
      <c r="D72" s="12" t="s">
        <v>155</v>
      </c>
      <c r="E72" s="12" t="str">
        <f t="shared" si="14"/>
        <v>H</v>
      </c>
      <c r="F72" s="12" t="str">
        <f t="shared" si="15"/>
        <v>SECE</v>
      </c>
      <c r="G72" s="14">
        <f>IFERROR(VLOOKUP(C72,'2012'!B:C,2,FALSE),"")</f>
        <v>7.4</v>
      </c>
      <c r="H72" s="15">
        <f t="shared" si="16"/>
        <v>6.9559999999999995</v>
      </c>
    </row>
    <row r="73" spans="1:8" x14ac:dyDescent="0.3">
      <c r="A73" s="4">
        <v>2012</v>
      </c>
      <c r="B73" s="12">
        <v>12</v>
      </c>
      <c r="C73" s="12" t="s">
        <v>48</v>
      </c>
      <c r="D73" s="12" t="s">
        <v>213</v>
      </c>
      <c r="E73" s="12" t="s">
        <v>157</v>
      </c>
      <c r="F73" s="12" t="str">
        <f t="shared" si="15"/>
        <v>OOC</v>
      </c>
      <c r="G73" s="14">
        <f>IFERROR(VLOOKUP(C73,'2012'!B:C,2,FALSE),"")</f>
        <v>-8.5</v>
      </c>
      <c r="H73" s="15">
        <f t="shared" si="16"/>
        <v>-7.9899999999999993</v>
      </c>
    </row>
    <row r="74" spans="1:8" ht="15" customHeight="1" x14ac:dyDescent="0.3">
      <c r="A74" s="3">
        <v>2013</v>
      </c>
      <c r="B74" s="7">
        <v>1</v>
      </c>
      <c r="C74" s="16" t="s">
        <v>78</v>
      </c>
      <c r="D74" s="7" t="s">
        <v>155</v>
      </c>
      <c r="E74" s="7" t="str">
        <f>IF(OR(D74="Knoxville, TN",D74="Baton Rouge, LA",D74="Starkville, MS",D74="Fayetteville, AR",D74="Columbia, SC",D74="Tuscaloosa, AL",D74="Auburn, AL",D74="Oxford, MS",D74="Lexington, KY",D74="College Station, TX",D74="Athens, GA",D74="Columbia, MO",D74="Gainesville, FL",D74="Little Rock, AR"),"A",IF(D74="Nashville, TN","H","N"))</f>
        <v>H</v>
      </c>
      <c r="F74" s="7" t="str">
        <f>IF(OR(C74="Alabama",C74="Arkansas",C74="Auburn",C74="LSU",C74="Mississippi State",C74="Ole Miss",C74="Texas A&amp;M"),"SECW",IF(OR(C74="Florida",C74="Georgia",C74="Kentucky",C74="Missouri",C74="South Carolina",C74="Tennessee",C74="Vanderbilt"),"SECE","OOC"))</f>
        <v>SECW</v>
      </c>
      <c r="G74" s="8">
        <f>IFERROR(VLOOKUP(C74,'2013'!B:C,2,FALSE),"")</f>
        <v>6.9</v>
      </c>
      <c r="H74" s="9">
        <f>IF(G74&gt;=0,IF(E74="H",0.94,IF(E74="A",1.06,1)),IF(E74="H",1.06,IF(E74="A",0.94,1)))*G74</f>
        <v>6.4859999999999998</v>
      </c>
    </row>
    <row r="75" spans="1:8" x14ac:dyDescent="0.3">
      <c r="A75" s="3">
        <v>2013</v>
      </c>
      <c r="B75" s="7">
        <v>2</v>
      </c>
      <c r="C75" s="7" t="s">
        <v>229</v>
      </c>
      <c r="D75" s="7" t="s">
        <v>155</v>
      </c>
      <c r="E75" s="7" t="str">
        <f t="shared" ref="E75:E97" si="17">IF(OR(D75="Knoxville, TN",D75="Baton Rouge, LA",D75="Starkville, MS",D75="Fayetteville, AR",D75="Columbia, SC",D75="Tuscaloosa, AL",D75="Auburn, AL",D75="Oxford, MS",D75="Lexington, KY",D75="College Station, TX",D75="Athens, GA",D75="Columbia, MO",D75="Gainesville, FL",D75="Little Rock, AR"),"A",IF(D75="Nashville, TN","H","N"))</f>
        <v>H</v>
      </c>
      <c r="F75" s="7" t="str">
        <f t="shared" ref="F75:F97" si="18">IF(OR(C75="Alabama",C75="Arkansas",C75="Auburn",C75="LSU",C75="Mississippi State",C75="Ole Miss",C75="Texas A&amp;M"),"SECW",IF(OR(C75="Florida",C75="Georgia",C75="Kentucky",C75="Missouri",C75="South Carolina",C75="Tennessee",C75="Vanderbilt"),"SECE","OOC"))</f>
        <v>OOC</v>
      </c>
      <c r="G75" s="8">
        <v>-30</v>
      </c>
      <c r="H75" s="9">
        <f t="shared" ref="H75:H97" si="19">IF(G75&gt;=0,IF(E75="H",0.94,IF(E75="A",1.06,1)),IF(E75="H",1.06,IF(E75="A",0.94,1)))*G75</f>
        <v>-31.8</v>
      </c>
    </row>
    <row r="76" spans="1:8" x14ac:dyDescent="0.3">
      <c r="A76" s="3">
        <v>2013</v>
      </c>
      <c r="B76" s="7">
        <v>3</v>
      </c>
      <c r="C76" s="7" t="s">
        <v>34</v>
      </c>
      <c r="D76" s="7" t="s">
        <v>153</v>
      </c>
      <c r="E76" s="7" t="str">
        <f t="shared" si="17"/>
        <v>A</v>
      </c>
      <c r="F76" s="7" t="str">
        <f t="shared" si="18"/>
        <v>SECE</v>
      </c>
      <c r="G76" s="8">
        <f>IFERROR(VLOOKUP(C76,'2013'!B:C,2,FALSE),"")</f>
        <v>17.5</v>
      </c>
      <c r="H76" s="9">
        <f t="shared" si="19"/>
        <v>18.55</v>
      </c>
    </row>
    <row r="77" spans="1:8" x14ac:dyDescent="0.3">
      <c r="A77" s="3">
        <v>2013</v>
      </c>
      <c r="B77" s="7">
        <v>4</v>
      </c>
      <c r="C77" s="7" t="s">
        <v>126</v>
      </c>
      <c r="D77" s="7" t="s">
        <v>240</v>
      </c>
      <c r="E77" s="7" t="s">
        <v>157</v>
      </c>
      <c r="F77" s="7" t="str">
        <f t="shared" si="18"/>
        <v>OOC</v>
      </c>
      <c r="G77" s="8">
        <f>IFERROR(VLOOKUP(C77,'2013'!B:C,2,FALSE),"")</f>
        <v>-20.100000000000001</v>
      </c>
      <c r="H77" s="9">
        <f t="shared" si="19"/>
        <v>-18.894000000000002</v>
      </c>
    </row>
    <row r="78" spans="1:8" x14ac:dyDescent="0.3">
      <c r="A78" s="3">
        <v>2013</v>
      </c>
      <c r="B78" s="7">
        <v>5</v>
      </c>
      <c r="C78" s="7" t="s">
        <v>121</v>
      </c>
      <c r="D78" s="7" t="s">
        <v>155</v>
      </c>
      <c r="E78" s="7" t="str">
        <f t="shared" si="17"/>
        <v>H</v>
      </c>
      <c r="F78" s="7" t="str">
        <f t="shared" si="18"/>
        <v>OOC</v>
      </c>
      <c r="G78" s="8">
        <f>IFERROR(VLOOKUP(C78,'2013'!B:C,2,FALSE),"")</f>
        <v>-16.3</v>
      </c>
      <c r="H78" s="9">
        <f t="shared" si="19"/>
        <v>-17.278000000000002</v>
      </c>
    </row>
    <row r="79" spans="1:8" x14ac:dyDescent="0.3">
      <c r="A79" s="3">
        <v>2013</v>
      </c>
      <c r="B79" s="7">
        <v>6</v>
      </c>
      <c r="C79" s="7" t="s">
        <v>11</v>
      </c>
      <c r="D79" s="7" t="s">
        <v>155</v>
      </c>
      <c r="E79" s="7" t="str">
        <f t="shared" si="17"/>
        <v>H</v>
      </c>
      <c r="F79" s="7" t="str">
        <f t="shared" si="18"/>
        <v>SECE</v>
      </c>
      <c r="G79" s="8">
        <f>IFERROR(VLOOKUP(C79,'2013'!B:C,2,FALSE),"")</f>
        <v>18.7</v>
      </c>
      <c r="H79" s="9">
        <f t="shared" si="19"/>
        <v>17.577999999999999</v>
      </c>
    </row>
    <row r="80" spans="1:8" x14ac:dyDescent="0.3">
      <c r="A80" s="3">
        <v>2013</v>
      </c>
      <c r="B80" s="7">
        <v>7</v>
      </c>
      <c r="C80" s="7" t="s">
        <v>12</v>
      </c>
      <c r="D80" s="7" t="s">
        <v>155</v>
      </c>
      <c r="E80" s="7" t="str">
        <f t="shared" si="17"/>
        <v>H</v>
      </c>
      <c r="F80" s="7" t="str">
        <f t="shared" si="18"/>
        <v>SECE</v>
      </c>
      <c r="G80" s="8">
        <f>IFERROR(VLOOKUP(C80,'2013'!B:C,2,FALSE),"")</f>
        <v>16.399999999999999</v>
      </c>
      <c r="H80" s="9">
        <f t="shared" si="19"/>
        <v>15.415999999999999</v>
      </c>
    </row>
    <row r="81" spans="1:8" x14ac:dyDescent="0.3">
      <c r="A81" s="3">
        <v>2013</v>
      </c>
      <c r="B81" s="7">
        <v>8</v>
      </c>
      <c r="C81" s="7" t="s">
        <v>51</v>
      </c>
      <c r="D81" s="7" t="s">
        <v>145</v>
      </c>
      <c r="E81" s="7" t="str">
        <f t="shared" si="17"/>
        <v>A</v>
      </c>
      <c r="F81" s="7" t="str">
        <f t="shared" si="18"/>
        <v>SECW</v>
      </c>
      <c r="G81" s="8">
        <f>IFERROR(VLOOKUP(C81,'2013'!B:C,2,FALSE),"")</f>
        <v>16.399999999999999</v>
      </c>
      <c r="H81" s="9">
        <f t="shared" si="19"/>
        <v>17.384</v>
      </c>
    </row>
    <row r="82" spans="1:8" x14ac:dyDescent="0.3">
      <c r="A82" s="3">
        <v>2013</v>
      </c>
      <c r="B82" s="7">
        <v>9</v>
      </c>
      <c r="C82" s="7" t="s">
        <v>5</v>
      </c>
      <c r="D82" s="7" t="s">
        <v>151</v>
      </c>
      <c r="E82" s="7" t="str">
        <f t="shared" si="17"/>
        <v>A</v>
      </c>
      <c r="F82" s="7" t="str">
        <f t="shared" si="18"/>
        <v>SECE</v>
      </c>
      <c r="G82" s="8">
        <f>IFERROR(VLOOKUP(C82,'2013'!B:C,2,FALSE),"")</f>
        <v>9.6999999999999993</v>
      </c>
      <c r="H82" s="9">
        <f t="shared" si="19"/>
        <v>10.282</v>
      </c>
    </row>
    <row r="83" spans="1:8" x14ac:dyDescent="0.3">
      <c r="A83" s="3">
        <v>2013</v>
      </c>
      <c r="B83" s="7">
        <v>10</v>
      </c>
      <c r="C83" s="7" t="s">
        <v>26</v>
      </c>
      <c r="D83" s="7" t="s">
        <v>155</v>
      </c>
      <c r="E83" s="7" t="str">
        <f t="shared" si="17"/>
        <v>H</v>
      </c>
      <c r="F83" s="7" t="str">
        <f t="shared" si="18"/>
        <v>SECE</v>
      </c>
      <c r="G83" s="8">
        <f>IFERROR(VLOOKUP(C83,'2013'!B:C,2,FALSE),"")</f>
        <v>-3.4</v>
      </c>
      <c r="H83" s="9">
        <f t="shared" si="19"/>
        <v>-3.6040000000000001</v>
      </c>
    </row>
    <row r="84" spans="1:8" x14ac:dyDescent="0.3">
      <c r="A84" s="3">
        <v>2013</v>
      </c>
      <c r="B84" s="7">
        <v>11</v>
      </c>
      <c r="C84" s="7" t="s">
        <v>14</v>
      </c>
      <c r="D84" s="7" t="s">
        <v>135</v>
      </c>
      <c r="E84" s="7" t="str">
        <f t="shared" si="17"/>
        <v>A</v>
      </c>
      <c r="F84" s="7" t="str">
        <f t="shared" si="18"/>
        <v>SECE</v>
      </c>
      <c r="G84" s="8">
        <f>IFERROR(VLOOKUP(C84,'2013'!B:C,2,FALSE),"")</f>
        <v>6.5</v>
      </c>
      <c r="H84" s="9">
        <f t="shared" si="19"/>
        <v>6.8900000000000006</v>
      </c>
    </row>
    <row r="85" spans="1:8" x14ac:dyDescent="0.3">
      <c r="A85" s="3">
        <v>2013</v>
      </c>
      <c r="B85" s="7">
        <v>12</v>
      </c>
      <c r="C85" s="7" t="s">
        <v>48</v>
      </c>
      <c r="D85" s="7" t="s">
        <v>155</v>
      </c>
      <c r="E85" s="7" t="str">
        <f t="shared" si="17"/>
        <v>H</v>
      </c>
      <c r="F85" s="7" t="str">
        <f t="shared" si="18"/>
        <v>OOC</v>
      </c>
      <c r="G85" s="8">
        <f>IFERROR(VLOOKUP(C85,'2013'!B:C,2,FALSE),"")</f>
        <v>-0.7</v>
      </c>
      <c r="H85" s="9">
        <f t="shared" si="19"/>
        <v>-0.74199999999999999</v>
      </c>
    </row>
    <row r="86" spans="1:8" ht="15" customHeight="1" x14ac:dyDescent="0.3">
      <c r="A86" s="4">
        <v>2014</v>
      </c>
      <c r="B86" s="12">
        <v>1</v>
      </c>
      <c r="C86" s="13" t="s">
        <v>116</v>
      </c>
      <c r="D86" s="12" t="s">
        <v>155</v>
      </c>
      <c r="E86" s="12" t="str">
        <f>IF(OR(D86="Knoxville, TN",D86="Baton Rouge, LA",D86="Starkville, MS",D86="Fayetteville, AR",D86="Columbia, SC",D86="Tuscaloosa, AL",D86="Auburn, AL",D86="Oxford, MS",D86="Lexington, KY",D86="College Station, TX",D86="Athens, GA",D86="Columbia, MO",D86="Gainesville, FL",D86="Little Rock, AR"),"A",IF(D86="Nashville, TN","H","N"))</f>
        <v>H</v>
      </c>
      <c r="F86" s="12" t="str">
        <f>IF(OR(C86="Alabama",C86="Arkansas",C86="Auburn",C86="LSU",C86="Mississippi State",C86="Ole Miss",C86="Texas A&amp;M"),"SECW",IF(OR(C86="Florida",C86="Georgia",C86="Kentucky",C86="Missouri",C86="South Carolina",C86="Tennessee",C86="Vanderbilt"),"SECE","OOC"))</f>
        <v>OOC</v>
      </c>
      <c r="G86" s="14">
        <f>IFERROR(VLOOKUP(C86,'2014'!B:C,2,FALSE),"")</f>
        <v>-0.3</v>
      </c>
      <c r="H86" s="15">
        <f>IF(G86&gt;=0,IF(E86="H",0.94,IF(E86="A",1.06,1)),IF(E86="H",1.06,IF(E86="A",0.94,1)))*G86</f>
        <v>-0.318</v>
      </c>
    </row>
    <row r="87" spans="1:8" x14ac:dyDescent="0.3">
      <c r="A87" s="4">
        <v>2014</v>
      </c>
      <c r="B87" s="12">
        <v>2</v>
      </c>
      <c r="C87" s="12" t="s">
        <v>78</v>
      </c>
      <c r="D87" s="12" t="s">
        <v>155</v>
      </c>
      <c r="E87" s="12" t="str">
        <f t="shared" si="17"/>
        <v>H</v>
      </c>
      <c r="F87" s="12" t="str">
        <f t="shared" si="18"/>
        <v>SECW</v>
      </c>
      <c r="G87" s="14">
        <f>IFERROR(VLOOKUP(C87,'2014'!B:C,2,FALSE),"")</f>
        <v>23</v>
      </c>
      <c r="H87" s="15">
        <f t="shared" si="19"/>
        <v>21.619999999999997</v>
      </c>
    </row>
    <row r="88" spans="1:8" x14ac:dyDescent="0.3">
      <c r="A88" s="4">
        <v>2014</v>
      </c>
      <c r="B88" s="12">
        <v>3</v>
      </c>
      <c r="C88" s="12" t="s">
        <v>126</v>
      </c>
      <c r="D88" s="12" t="s">
        <v>155</v>
      </c>
      <c r="E88" s="12" t="str">
        <f t="shared" si="17"/>
        <v>H</v>
      </c>
      <c r="F88" s="12" t="str">
        <f t="shared" si="18"/>
        <v>OOC</v>
      </c>
      <c r="G88" s="14">
        <f>IFERROR(VLOOKUP(C88,'2014'!B:C,2,FALSE),"")</f>
        <v>-17.5</v>
      </c>
      <c r="H88" s="15">
        <f t="shared" si="19"/>
        <v>-18.55</v>
      </c>
    </row>
    <row r="89" spans="1:8" x14ac:dyDescent="0.3">
      <c r="A89" s="4">
        <v>2014</v>
      </c>
      <c r="B89" s="12">
        <v>4</v>
      </c>
      <c r="C89" s="12" t="s">
        <v>34</v>
      </c>
      <c r="D89" s="12" t="s">
        <v>155</v>
      </c>
      <c r="E89" s="12" t="str">
        <f t="shared" si="17"/>
        <v>H</v>
      </c>
      <c r="F89" s="12" t="str">
        <f t="shared" si="18"/>
        <v>SECE</v>
      </c>
      <c r="G89" s="14">
        <f>IFERROR(VLOOKUP(C89,'2014'!B:C,2,FALSE),"")</f>
        <v>7.9</v>
      </c>
      <c r="H89" s="15">
        <f t="shared" si="19"/>
        <v>7.4260000000000002</v>
      </c>
    </row>
    <row r="90" spans="1:8" x14ac:dyDescent="0.3">
      <c r="A90" s="4">
        <v>2014</v>
      </c>
      <c r="B90" s="12">
        <v>5</v>
      </c>
      <c r="C90" s="12" t="s">
        <v>26</v>
      </c>
      <c r="D90" s="12" t="s">
        <v>146</v>
      </c>
      <c r="E90" s="12" t="str">
        <f t="shared" si="17"/>
        <v>A</v>
      </c>
      <c r="F90" s="12" t="str">
        <f t="shared" si="18"/>
        <v>SECE</v>
      </c>
      <c r="G90" s="14">
        <f>IFERROR(VLOOKUP(C90,'2014'!B:C,2,FALSE),"")</f>
        <v>1.5</v>
      </c>
      <c r="H90" s="15">
        <f t="shared" si="19"/>
        <v>1.59</v>
      </c>
    </row>
    <row r="91" spans="1:8" x14ac:dyDescent="0.3">
      <c r="A91" s="4">
        <v>2014</v>
      </c>
      <c r="B91" s="12">
        <v>6</v>
      </c>
      <c r="C91" s="12" t="s">
        <v>12</v>
      </c>
      <c r="D91" s="12" t="s">
        <v>154</v>
      </c>
      <c r="E91" s="12" t="str">
        <f t="shared" si="17"/>
        <v>A</v>
      </c>
      <c r="F91" s="12" t="str">
        <f t="shared" si="18"/>
        <v>SECE</v>
      </c>
      <c r="G91" s="14">
        <f>IFERROR(VLOOKUP(C91,'2014'!B:C,2,FALSE),"")</f>
        <v>22.6</v>
      </c>
      <c r="H91" s="15">
        <f t="shared" si="19"/>
        <v>23.956000000000003</v>
      </c>
    </row>
    <row r="92" spans="1:8" x14ac:dyDescent="0.3">
      <c r="A92" s="4">
        <v>2014</v>
      </c>
      <c r="B92" s="12">
        <v>7</v>
      </c>
      <c r="C92" s="12" t="s">
        <v>180</v>
      </c>
      <c r="D92" s="12" t="s">
        <v>155</v>
      </c>
      <c r="E92" s="12" t="str">
        <f t="shared" si="17"/>
        <v>H</v>
      </c>
      <c r="F92" s="12" t="str">
        <f t="shared" si="18"/>
        <v>OOC</v>
      </c>
      <c r="G92" s="14">
        <v>-30</v>
      </c>
      <c r="H92" s="15">
        <f t="shared" si="19"/>
        <v>-31.8</v>
      </c>
    </row>
    <row r="93" spans="1:8" x14ac:dyDescent="0.3">
      <c r="A93" s="4">
        <v>2014</v>
      </c>
      <c r="B93" s="12">
        <v>8</v>
      </c>
      <c r="C93" s="12" t="s">
        <v>11</v>
      </c>
      <c r="D93" s="12" t="s">
        <v>149</v>
      </c>
      <c r="E93" s="12" t="str">
        <f t="shared" si="17"/>
        <v>A</v>
      </c>
      <c r="F93" s="12" t="str">
        <f t="shared" si="18"/>
        <v>SECE</v>
      </c>
      <c r="G93" s="14">
        <f>IFERROR(VLOOKUP(C93,'2014'!B:C,2,FALSE),"")</f>
        <v>13</v>
      </c>
      <c r="H93" s="15">
        <f t="shared" si="19"/>
        <v>13.780000000000001</v>
      </c>
    </row>
    <row r="94" spans="1:8" x14ac:dyDescent="0.3">
      <c r="A94" s="4">
        <v>2014</v>
      </c>
      <c r="B94" s="12">
        <v>9</v>
      </c>
      <c r="C94" s="12" t="s">
        <v>129</v>
      </c>
      <c r="D94" s="12" t="s">
        <v>155</v>
      </c>
      <c r="E94" s="12" t="str">
        <f t="shared" si="17"/>
        <v>H</v>
      </c>
      <c r="F94" s="12" t="str">
        <f t="shared" si="18"/>
        <v>OOC</v>
      </c>
      <c r="G94" s="14">
        <f>IFERROR(VLOOKUP(C94,'2014'!B:C,2,FALSE),"")</f>
        <v>-10.6</v>
      </c>
      <c r="H94" s="15">
        <f t="shared" si="19"/>
        <v>-11.236000000000001</v>
      </c>
    </row>
    <row r="95" spans="1:8" x14ac:dyDescent="0.3">
      <c r="A95" s="4">
        <v>2014</v>
      </c>
      <c r="B95" s="12">
        <v>10</v>
      </c>
      <c r="C95" s="12" t="s">
        <v>5</v>
      </c>
      <c r="D95" s="12" t="s">
        <v>155</v>
      </c>
      <c r="E95" s="12" t="str">
        <f t="shared" si="17"/>
        <v>H</v>
      </c>
      <c r="F95" s="12" t="str">
        <f t="shared" si="18"/>
        <v>SECE</v>
      </c>
      <c r="G95" s="14">
        <f>IFERROR(VLOOKUP(C95,'2014'!B:C,2,FALSE),"")</f>
        <v>11.6</v>
      </c>
      <c r="H95" s="15">
        <f t="shared" si="19"/>
        <v>10.904</v>
      </c>
    </row>
    <row r="96" spans="1:8" x14ac:dyDescent="0.3">
      <c r="A96" s="4">
        <v>2014</v>
      </c>
      <c r="B96" s="12">
        <v>11</v>
      </c>
      <c r="C96" s="12" t="s">
        <v>52</v>
      </c>
      <c r="D96" s="12" t="s">
        <v>147</v>
      </c>
      <c r="E96" s="12" t="str">
        <f t="shared" si="17"/>
        <v>A</v>
      </c>
      <c r="F96" s="12" t="str">
        <f t="shared" si="18"/>
        <v>SECW</v>
      </c>
      <c r="G96" s="14">
        <f>IFERROR(VLOOKUP(C96,'2014'!B:C,2,FALSE),"")</f>
        <v>17.8</v>
      </c>
      <c r="H96" s="15">
        <f t="shared" si="19"/>
        <v>18.868000000000002</v>
      </c>
    </row>
    <row r="97" spans="1:8" x14ac:dyDescent="0.3">
      <c r="A97" s="4">
        <v>2014</v>
      </c>
      <c r="B97" s="12">
        <v>12</v>
      </c>
      <c r="C97" s="12" t="s">
        <v>14</v>
      </c>
      <c r="D97" s="12" t="s">
        <v>155</v>
      </c>
      <c r="E97" s="12" t="str">
        <f t="shared" si="17"/>
        <v>H</v>
      </c>
      <c r="F97" s="12" t="str">
        <f t="shared" si="18"/>
        <v>SECE</v>
      </c>
      <c r="G97" s="14">
        <f>IFERROR(VLOOKUP(C97,'2014'!B:C,2,FALSE),"")</f>
        <v>14.2</v>
      </c>
      <c r="H97" s="15">
        <f t="shared" si="19"/>
        <v>13.347999999999999</v>
      </c>
    </row>
  </sheetData>
  <autoFilter ref="A1:H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E15" sqref="E15"/>
    </sheetView>
  </sheetViews>
  <sheetFormatPr defaultRowHeight="14.4" x14ac:dyDescent="0.3"/>
  <cols>
    <col min="1" max="1" width="16" bestFit="1" customWidth="1"/>
    <col min="2" max="9" width="7.109375" bestFit="1" customWidth="1"/>
    <col min="10" max="10" width="10.44140625" bestFit="1" customWidth="1"/>
  </cols>
  <sheetData>
    <row r="1" spans="1:10" x14ac:dyDescent="0.3">
      <c r="A1" s="20" t="s">
        <v>0</v>
      </c>
      <c r="B1" s="21">
        <v>2007</v>
      </c>
      <c r="C1" s="21">
        <v>2008</v>
      </c>
      <c r="D1" s="21">
        <v>2009</v>
      </c>
      <c r="E1" s="21">
        <v>2010</v>
      </c>
      <c r="F1" s="21">
        <v>2011</v>
      </c>
      <c r="G1" s="21">
        <v>2012</v>
      </c>
      <c r="H1" s="21">
        <v>2013</v>
      </c>
      <c r="I1" s="21">
        <v>2014</v>
      </c>
      <c r="J1" s="21" t="s">
        <v>251</v>
      </c>
    </row>
    <row r="2" spans="1:10" x14ac:dyDescent="0.3">
      <c r="A2" s="19" t="s">
        <v>43</v>
      </c>
      <c r="B2" s="18">
        <v>3.1</v>
      </c>
      <c r="C2" s="18">
        <v>19.8</v>
      </c>
      <c r="D2" s="18">
        <v>24</v>
      </c>
      <c r="E2" s="18">
        <v>22.9</v>
      </c>
      <c r="F2" s="18">
        <v>27.5</v>
      </c>
      <c r="G2" s="18">
        <v>28.5</v>
      </c>
      <c r="H2" s="18">
        <v>22.2</v>
      </c>
      <c r="I2" s="18">
        <v>28.3</v>
      </c>
      <c r="J2" s="22">
        <v>22.037500000000001</v>
      </c>
    </row>
    <row r="3" spans="1:10" x14ac:dyDescent="0.3">
      <c r="A3" s="19" t="s">
        <v>21</v>
      </c>
      <c r="B3" s="18">
        <v>9.8000000000000007</v>
      </c>
      <c r="C3" s="18">
        <v>-1.6</v>
      </c>
      <c r="D3" s="18">
        <v>9.1</v>
      </c>
      <c r="E3" s="18">
        <v>23.9</v>
      </c>
      <c r="F3" s="18">
        <v>4.5999999999999996</v>
      </c>
      <c r="G3" s="18">
        <v>-2.6</v>
      </c>
      <c r="H3" s="18">
        <v>20.399999999999999</v>
      </c>
      <c r="I3" s="18">
        <v>23.6</v>
      </c>
      <c r="J3" s="22">
        <v>10.9</v>
      </c>
    </row>
    <row r="4" spans="1:10" x14ac:dyDescent="0.3">
      <c r="A4" s="19" t="s">
        <v>37</v>
      </c>
      <c r="B4" s="18">
        <v>5</v>
      </c>
      <c r="C4" s="18">
        <v>4.8</v>
      </c>
      <c r="D4" s="18">
        <v>12.7</v>
      </c>
      <c r="E4" s="18">
        <v>19.8</v>
      </c>
      <c r="F4" s="18">
        <v>12.3</v>
      </c>
      <c r="G4" s="18">
        <v>7.4</v>
      </c>
      <c r="H4" s="18">
        <v>0.3</v>
      </c>
      <c r="I4" s="18">
        <v>23.1</v>
      </c>
      <c r="J4" s="22">
        <v>10.674999999999999</v>
      </c>
    </row>
    <row r="5" spans="1:10" x14ac:dyDescent="0.3">
      <c r="A5" s="19" t="s">
        <v>78</v>
      </c>
      <c r="B5" s="18">
        <v>-3.3</v>
      </c>
      <c r="C5" s="18">
        <v>13.2</v>
      </c>
      <c r="D5" s="18">
        <v>6.1</v>
      </c>
      <c r="E5" s="18">
        <v>2.2999999999999998</v>
      </c>
      <c r="F5" s="18">
        <v>-2</v>
      </c>
      <c r="G5" s="18">
        <v>13.1</v>
      </c>
      <c r="H5" s="18">
        <v>6.9</v>
      </c>
      <c r="I5" s="18">
        <v>23</v>
      </c>
      <c r="J5" s="22">
        <v>7.4124999999999996</v>
      </c>
    </row>
    <row r="6" spans="1:10" x14ac:dyDescent="0.3">
      <c r="A6" s="19" t="s">
        <v>12</v>
      </c>
      <c r="B6" s="18">
        <v>14.4</v>
      </c>
      <c r="C6" s="18">
        <v>10.9</v>
      </c>
      <c r="D6" s="18">
        <v>7.7</v>
      </c>
      <c r="E6" s="18">
        <v>9.1999999999999993</v>
      </c>
      <c r="F6" s="18">
        <v>15.2</v>
      </c>
      <c r="G6" s="18">
        <v>18.5</v>
      </c>
      <c r="H6" s="18">
        <v>16.399999999999999</v>
      </c>
      <c r="I6" s="18">
        <v>22.6</v>
      </c>
      <c r="J6" s="22">
        <v>14.362500000000001</v>
      </c>
    </row>
    <row r="7" spans="1:10" x14ac:dyDescent="0.3">
      <c r="A7" s="19" t="s">
        <v>52</v>
      </c>
      <c r="B7" s="18">
        <v>3.2</v>
      </c>
      <c r="C7" s="18">
        <v>-7.1</v>
      </c>
      <c r="D7" s="18">
        <v>7.1</v>
      </c>
      <c r="E7" s="18">
        <v>10.5</v>
      </c>
      <c r="F7" s="18">
        <v>2.4</v>
      </c>
      <c r="G7" s="18">
        <v>6.4</v>
      </c>
      <c r="H7" s="18">
        <v>13.4</v>
      </c>
      <c r="I7" s="18">
        <v>17.8</v>
      </c>
      <c r="J7" s="22">
        <v>6.7125000000000004</v>
      </c>
    </row>
    <row r="8" spans="1:10" x14ac:dyDescent="0.3">
      <c r="A8" s="19" t="s">
        <v>4</v>
      </c>
      <c r="B8" s="18">
        <v>22.6</v>
      </c>
      <c r="C8" s="18">
        <v>9.9</v>
      </c>
      <c r="D8" s="18">
        <v>15.5</v>
      </c>
      <c r="E8" s="18">
        <v>15</v>
      </c>
      <c r="F8" s="18">
        <v>28.7</v>
      </c>
      <c r="G8" s="18">
        <v>15.4</v>
      </c>
      <c r="H8" s="18">
        <v>15.9</v>
      </c>
      <c r="I8" s="18">
        <v>16.5</v>
      </c>
      <c r="J8" s="22">
        <v>17.4375</v>
      </c>
    </row>
    <row r="9" spans="1:10" x14ac:dyDescent="0.3">
      <c r="A9" s="19" t="s">
        <v>14</v>
      </c>
      <c r="B9" s="18">
        <v>16.600000000000001</v>
      </c>
      <c r="C9" s="18">
        <v>5.8</v>
      </c>
      <c r="D9" s="18">
        <v>15.2</v>
      </c>
      <c r="E9" s="18">
        <v>1.5</v>
      </c>
      <c r="F9" s="18">
        <v>7.2</v>
      </c>
      <c r="G9" s="18">
        <v>8.4</v>
      </c>
      <c r="H9" s="18">
        <v>6.5</v>
      </c>
      <c r="I9" s="18">
        <v>14.2</v>
      </c>
      <c r="J9" s="22">
        <v>9.4250000000000007</v>
      </c>
    </row>
    <row r="10" spans="1:10" x14ac:dyDescent="0.3">
      <c r="A10" s="19" t="s">
        <v>5</v>
      </c>
      <c r="B10" s="18">
        <v>21.8</v>
      </c>
      <c r="C10" s="18">
        <v>30.6</v>
      </c>
      <c r="D10" s="18">
        <v>25</v>
      </c>
      <c r="E10" s="18">
        <v>10.4</v>
      </c>
      <c r="F10" s="18">
        <v>6.4</v>
      </c>
      <c r="G10" s="18">
        <v>22.4</v>
      </c>
      <c r="H10" s="18">
        <v>9.6999999999999993</v>
      </c>
      <c r="I10" s="18">
        <v>11.6</v>
      </c>
      <c r="J10" s="22">
        <v>17.237500000000004</v>
      </c>
    </row>
    <row r="11" spans="1:10" x14ac:dyDescent="0.3">
      <c r="A11" s="19" t="s">
        <v>34</v>
      </c>
      <c r="B11" s="18">
        <v>9.6</v>
      </c>
      <c r="C11" s="18">
        <v>8.4</v>
      </c>
      <c r="D11" s="18">
        <v>12.9</v>
      </c>
      <c r="E11" s="18">
        <v>20</v>
      </c>
      <c r="F11" s="18">
        <v>9.8000000000000007</v>
      </c>
      <c r="G11" s="18">
        <v>15.8</v>
      </c>
      <c r="H11" s="18">
        <v>17.5</v>
      </c>
      <c r="I11" s="18">
        <v>7.9</v>
      </c>
      <c r="J11" s="22">
        <v>12.737500000000001</v>
      </c>
    </row>
    <row r="12" spans="1:10" x14ac:dyDescent="0.3">
      <c r="A12" s="19" t="s">
        <v>26</v>
      </c>
      <c r="B12" s="18">
        <v>10.6</v>
      </c>
      <c r="C12" s="18">
        <v>-1.1000000000000001</v>
      </c>
      <c r="D12" s="18">
        <v>3.3</v>
      </c>
      <c r="E12" s="18">
        <v>0.9</v>
      </c>
      <c r="F12" s="18">
        <v>-6.4</v>
      </c>
      <c r="G12" s="18">
        <v>-3.3</v>
      </c>
      <c r="H12" s="18">
        <v>-3.4</v>
      </c>
      <c r="I12" s="18">
        <v>1.5</v>
      </c>
      <c r="J12" s="22">
        <v>0.26250000000000012</v>
      </c>
    </row>
    <row r="13" spans="1:10" x14ac:dyDescent="0.3">
      <c r="A13" s="19" t="s">
        <v>64</v>
      </c>
      <c r="B13" s="18">
        <v>3.5</v>
      </c>
      <c r="C13" s="18">
        <v>3.2</v>
      </c>
      <c r="D13" s="18">
        <v>-9.4</v>
      </c>
      <c r="E13" s="18">
        <v>-8.9</v>
      </c>
      <c r="F13" s="18">
        <v>11.3</v>
      </c>
      <c r="G13" s="18">
        <v>3.3</v>
      </c>
      <c r="H13" s="18">
        <v>-0.1</v>
      </c>
      <c r="I13" s="18">
        <v>-10.9</v>
      </c>
      <c r="J13" s="22">
        <v>-1.0000000000000002</v>
      </c>
    </row>
  </sheetData>
  <autoFilter ref="A1:J1">
    <sortState ref="A2:J13">
      <sortCondition descending="1" ref="I1"/>
    </sortState>
  </autoFilter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>
      <selection activeCell="D23" sqref="D23"/>
    </sheetView>
  </sheetViews>
  <sheetFormatPr defaultColWidth="9.109375" defaultRowHeight="14.4" x14ac:dyDescent="0.3"/>
  <cols>
    <col min="1" max="1" width="15.88671875" style="7" bestFit="1" customWidth="1"/>
    <col min="2" max="2" width="11.6640625" style="7" bestFit="1" customWidth="1"/>
    <col min="3" max="3" width="7.44140625" style="7" bestFit="1" customWidth="1"/>
    <col min="4" max="4" width="14.88671875" style="7" bestFit="1" customWidth="1"/>
    <col min="5" max="5" width="17.6640625" style="7" bestFit="1" customWidth="1"/>
    <col min="6" max="6" width="7.44140625" style="7" bestFit="1" customWidth="1"/>
    <col min="7" max="7" width="9.33203125" style="7" bestFit="1" customWidth="1"/>
    <col min="8" max="8" width="8.44140625" style="7" bestFit="1" customWidth="1"/>
    <col min="9" max="9" width="7.44140625" style="7" bestFit="1" customWidth="1"/>
    <col min="10" max="10" width="10.5546875" style="7" bestFit="1" customWidth="1"/>
    <col min="11" max="11" width="10.109375" style="7" bestFit="1" customWidth="1"/>
    <col min="12" max="12" width="14.33203125" style="7" bestFit="1" customWidth="1"/>
    <col min="13" max="13" width="12.6640625" style="7" bestFit="1" customWidth="1"/>
    <col min="14" max="14" width="11.109375" style="7" bestFit="1" customWidth="1"/>
    <col min="15" max="15" width="9.109375" style="7"/>
    <col min="16" max="16" width="15.88671875" style="7" bestFit="1" customWidth="1"/>
    <col min="17" max="17" width="21.6640625" style="7" bestFit="1" customWidth="1"/>
    <col min="18" max="18" width="21.44140625" style="7" bestFit="1" customWidth="1"/>
    <col min="19" max="19" width="21.6640625" style="7" bestFit="1" customWidth="1"/>
    <col min="20" max="20" width="3.109375" style="7" bestFit="1" customWidth="1"/>
    <col min="21" max="16384" width="9.109375" style="7"/>
  </cols>
  <sheetData>
    <row r="1" spans="1:20" x14ac:dyDescent="0.3">
      <c r="A1" s="2" t="s">
        <v>0</v>
      </c>
      <c r="B1" s="2" t="s">
        <v>243</v>
      </c>
      <c r="C1" s="2" t="s">
        <v>2</v>
      </c>
      <c r="D1" s="2" t="s">
        <v>247</v>
      </c>
      <c r="E1" s="2" t="s">
        <v>248</v>
      </c>
      <c r="F1" s="2" t="s">
        <v>2</v>
      </c>
      <c r="G1" s="2" t="s">
        <v>241</v>
      </c>
      <c r="H1" s="2" t="s">
        <v>244</v>
      </c>
      <c r="I1" s="2" t="s">
        <v>2</v>
      </c>
      <c r="J1" s="2" t="s">
        <v>245</v>
      </c>
      <c r="K1" s="2" t="s">
        <v>246</v>
      </c>
      <c r="L1" s="2" t="s">
        <v>253</v>
      </c>
      <c r="M1" s="2" t="s">
        <v>254</v>
      </c>
      <c r="N1" s="2" t="s">
        <v>255</v>
      </c>
    </row>
    <row r="2" spans="1:20" x14ac:dyDescent="0.3">
      <c r="A2" s="2" t="s">
        <v>43</v>
      </c>
      <c r="B2" s="9">
        <f>Alabama!K$13</f>
        <v>43.977000000000004</v>
      </c>
      <c r="C2" s="17">
        <f>RANK(B2,$B$2:$B$13)</f>
        <v>9</v>
      </c>
      <c r="D2" s="9">
        <f>Alabama!L$13</f>
        <v>59.042249999999996</v>
      </c>
      <c r="E2" s="9">
        <f>Alabama!M$13</f>
        <v>22.58775</v>
      </c>
      <c r="F2" s="17">
        <f>RANK(E2,$E$2:$E$13)</f>
        <v>10</v>
      </c>
      <c r="G2" s="9">
        <f>Alabama!N$13</f>
        <v>-37.653000000000006</v>
      </c>
      <c r="H2" s="9">
        <f>Alabama!O$13</f>
        <v>81.63</v>
      </c>
      <c r="I2" s="17">
        <f>RANK(H2,$H$2:$H$13)</f>
        <v>9</v>
      </c>
      <c r="J2" s="9">
        <f>Alabama!P$13</f>
        <v>-5.9227500000000033</v>
      </c>
      <c r="K2" s="9">
        <f>Alabama!Q$13</f>
        <v>49.899750000000004</v>
      </c>
      <c r="L2" s="9">
        <f>Alabama!O$11</f>
        <v>35.304000000000002</v>
      </c>
      <c r="M2" s="9">
        <f>Alabama!O$12</f>
        <v>141.00399999999999</v>
      </c>
      <c r="N2" s="9">
        <f>Alabama!O$14</f>
        <v>30.550258675547379</v>
      </c>
    </row>
    <row r="3" spans="1:20" x14ac:dyDescent="0.3">
      <c r="A3" s="2" t="s">
        <v>37</v>
      </c>
      <c r="B3" s="9">
        <f>Arkansas!K$13</f>
        <v>55.389250000000004</v>
      </c>
      <c r="C3" s="17">
        <f>RANK(B3,$B$2:$B$13)</f>
        <v>2</v>
      </c>
      <c r="D3" s="9">
        <f>Arkansas!L$13</f>
        <v>70.724999999999994</v>
      </c>
      <c r="E3" s="9">
        <f>Arkansas!M$13</f>
        <v>30.445499999999999</v>
      </c>
      <c r="F3" s="17">
        <f>RANK(E3,$E$2:$E$13)</f>
        <v>4</v>
      </c>
      <c r="G3" s="9">
        <f>Arkansas!N$13</f>
        <v>-45.781250000000007</v>
      </c>
      <c r="H3" s="9">
        <f>Arkansas!O$13</f>
        <v>101.17049999999999</v>
      </c>
      <c r="I3" s="17">
        <f>RANK(H3,$H$2:$H$13)</f>
        <v>1</v>
      </c>
      <c r="J3" s="9">
        <f>Arkansas!P$13</f>
        <v>-5.0957500000000007</v>
      </c>
      <c r="K3" s="9">
        <f>Arkansas!Q$13</f>
        <v>60.485000000000007</v>
      </c>
      <c r="L3" s="9">
        <f>Arkansas!O$11</f>
        <v>68.781999999999996</v>
      </c>
      <c r="M3" s="9">
        <f>Arkansas!O$12</f>
        <v>153.04</v>
      </c>
      <c r="N3" s="9">
        <f>Arkansas!O$14</f>
        <v>27.158927976949762</v>
      </c>
    </row>
    <row r="4" spans="1:20" x14ac:dyDescent="0.3">
      <c r="A4" s="2" t="s">
        <v>21</v>
      </c>
      <c r="B4" s="9">
        <f>Auburn!K$13</f>
        <v>60.353250000000003</v>
      </c>
      <c r="C4" s="17">
        <f>RANK(B4,$B$2:$B$13)</f>
        <v>1</v>
      </c>
      <c r="D4" s="9">
        <f>Auburn!L$13</f>
        <v>70.918499999999995</v>
      </c>
      <c r="E4" s="9">
        <f>Auburn!M$13</f>
        <v>27.952750000000002</v>
      </c>
      <c r="F4" s="17">
        <f>RANK(E4,$E$2:$E$13)</f>
        <v>7</v>
      </c>
      <c r="G4" s="9">
        <f>Auburn!N$13</f>
        <v>-38.518000000000001</v>
      </c>
      <c r="H4" s="9">
        <f>Auburn!O$13</f>
        <v>98.871250000000003</v>
      </c>
      <c r="I4" s="17">
        <f>RANK(H4,$H$2:$H$13)</f>
        <v>2</v>
      </c>
      <c r="J4" s="9">
        <f>Auburn!P$13</f>
        <v>-0.81675000000000386</v>
      </c>
      <c r="K4" s="9">
        <f>Auburn!Q$13</f>
        <v>61.17</v>
      </c>
      <c r="L4" s="9">
        <f>Auburn!O$11</f>
        <v>61.214000000000006</v>
      </c>
      <c r="M4" s="9">
        <f>Auburn!O$12</f>
        <v>151.62800000000001</v>
      </c>
      <c r="N4" s="9">
        <f>Auburn!O$14</f>
        <v>27.164250013311896</v>
      </c>
    </row>
    <row r="5" spans="1:20" x14ac:dyDescent="0.3">
      <c r="A5" s="2" t="s">
        <v>5</v>
      </c>
      <c r="B5" s="9">
        <f>Florida!K$13</f>
        <v>49.641750000000002</v>
      </c>
      <c r="C5" s="17">
        <f>RANK(B5,$B$2:$B$13)</f>
        <v>5</v>
      </c>
      <c r="D5" s="9">
        <f>Florida!L$13</f>
        <v>40.718499999999992</v>
      </c>
      <c r="E5" s="9">
        <f>Florida!M$13</f>
        <v>37.95675</v>
      </c>
      <c r="F5" s="17">
        <f>RANK(E5,$E$2:$E$13)</f>
        <v>1</v>
      </c>
      <c r="G5" s="9">
        <f>Florida!N$13</f>
        <v>-29.033500000000004</v>
      </c>
      <c r="H5" s="9">
        <f>Florida!O$13</f>
        <v>78.675250000000005</v>
      </c>
      <c r="I5" s="17">
        <f>RANK(H5,$H$2:$H$13)</f>
        <v>10</v>
      </c>
      <c r="J5" s="9">
        <f>Florida!P$13</f>
        <v>-6.9622500000000036</v>
      </c>
      <c r="K5" s="9">
        <f>Florida!Q$13</f>
        <v>56.603999999999992</v>
      </c>
      <c r="L5" s="9">
        <f>Florida!O$11</f>
        <v>53.972000000000001</v>
      </c>
      <c r="M5" s="9">
        <f>Florida!O$12</f>
        <v>98.11</v>
      </c>
      <c r="N5" s="9">
        <f>Florida!O$14</f>
        <v>15.322873655794064</v>
      </c>
    </row>
    <row r="6" spans="1:20" x14ac:dyDescent="0.3">
      <c r="A6" s="2" t="s">
        <v>12</v>
      </c>
      <c r="B6" s="9">
        <f>Georgia!K$13</f>
        <v>46.522500000000001</v>
      </c>
      <c r="C6" s="17">
        <f>RANK(B6,$B$2:$B$13)</f>
        <v>8</v>
      </c>
      <c r="D6" s="9">
        <f>Georgia!L$13</f>
        <v>43.363999999999997</v>
      </c>
      <c r="E6" s="9">
        <f>Georgia!M$13</f>
        <v>28.259250000000002</v>
      </c>
      <c r="F6" s="17">
        <f>RANK(E6,$E$2:$E$13)</f>
        <v>6</v>
      </c>
      <c r="G6" s="9">
        <f>Georgia!N$13</f>
        <v>-25.100749999999998</v>
      </c>
      <c r="H6" s="9">
        <f>Georgia!O$13</f>
        <v>71.623249999999999</v>
      </c>
      <c r="I6" s="17">
        <f>RANK(H6,$H$2:$H$13)</f>
        <v>12</v>
      </c>
      <c r="J6" s="9">
        <f>Georgia!P$13</f>
        <v>-6.2965000000000035</v>
      </c>
      <c r="K6" s="9">
        <f>Georgia!Q$13</f>
        <v>52.81900000000001</v>
      </c>
      <c r="L6" s="9">
        <f>Georgia!O$11</f>
        <v>33.138000000000005</v>
      </c>
      <c r="M6" s="9">
        <f>Georgia!O$12</f>
        <v>84.09</v>
      </c>
      <c r="N6" s="9">
        <f>Georgia!O$14</f>
        <v>17.075835622723901</v>
      </c>
    </row>
    <row r="7" spans="1:20" x14ac:dyDescent="0.3">
      <c r="A7" s="2" t="s">
        <v>26</v>
      </c>
      <c r="B7" s="9">
        <f>Kentucky!K$13</f>
        <v>36.888500000000001</v>
      </c>
      <c r="C7" s="17">
        <f>RANK(B7,$B$2:$B$13)</f>
        <v>11</v>
      </c>
      <c r="D7" s="9">
        <f>Kentucky!L$13</f>
        <v>57.428750000000008</v>
      </c>
      <c r="E7" s="9">
        <f>Kentucky!M$13</f>
        <v>29.625500000000002</v>
      </c>
      <c r="F7" s="17">
        <f>RANK(E7,$E$2:$E$13)</f>
        <v>5</v>
      </c>
      <c r="G7" s="9">
        <f>Kentucky!N$13</f>
        <v>-50.165750000000003</v>
      </c>
      <c r="H7" s="9">
        <f>Kentucky!O$13</f>
        <v>87.054249999999996</v>
      </c>
      <c r="I7" s="17">
        <f>RANK(H7,$H$2:$H$13)</f>
        <v>6</v>
      </c>
      <c r="J7" s="9">
        <f>Kentucky!P$13</f>
        <v>-7.2325000000000017</v>
      </c>
      <c r="K7" s="9">
        <f>Kentucky!Q$13</f>
        <v>44.121000000000009</v>
      </c>
      <c r="L7" s="9">
        <f>Kentucky!O$11</f>
        <v>66.661999999999992</v>
      </c>
      <c r="M7" s="9">
        <f>Kentucky!O$12</f>
        <v>103.71799999999999</v>
      </c>
      <c r="N7" s="9">
        <f>Kentucky!O$14</f>
        <v>11.28847054995245</v>
      </c>
    </row>
    <row r="8" spans="1:20" x14ac:dyDescent="0.3">
      <c r="A8" s="2" t="s">
        <v>4</v>
      </c>
      <c r="B8" s="9">
        <f>LSU!K$13</f>
        <v>50.535499999999999</v>
      </c>
      <c r="C8" s="17">
        <f>RANK(B8,$B$2:$B$13)</f>
        <v>4</v>
      </c>
      <c r="D8" s="9">
        <f>LSU!L$13</f>
        <v>63.796750000000003</v>
      </c>
      <c r="E8" s="9">
        <f>LSU!M$13</f>
        <v>25.471500000000002</v>
      </c>
      <c r="F8" s="17">
        <f>RANK(E8,$E$2:$E$13)</f>
        <v>8</v>
      </c>
      <c r="G8" s="9">
        <f>LSU!N$13</f>
        <v>-38.732750000000003</v>
      </c>
      <c r="H8" s="9">
        <f>LSU!O$13</f>
        <v>89.268250000000009</v>
      </c>
      <c r="I8" s="17">
        <f>RANK(H8,$H$2:$H$13)</f>
        <v>4</v>
      </c>
      <c r="J8" s="9">
        <f>LSU!P$13</f>
        <v>-2.2027500000000049</v>
      </c>
      <c r="K8" s="9">
        <f>LSU!Q$13</f>
        <v>52.738250000000001</v>
      </c>
      <c r="L8" s="9">
        <f>LSU!O$11</f>
        <v>52.563999999999993</v>
      </c>
      <c r="M8" s="9">
        <f>LSU!O$12</f>
        <v>139.18600000000001</v>
      </c>
      <c r="N8" s="9">
        <f>LSU!O$14</f>
        <v>28.988491813870805</v>
      </c>
    </row>
    <row r="9" spans="1:20" x14ac:dyDescent="0.3">
      <c r="A9" s="2" t="s">
        <v>52</v>
      </c>
      <c r="B9" s="9">
        <f>'Mississippi State'!K13</f>
        <v>43.199000000000005</v>
      </c>
      <c r="C9" s="17">
        <f>RANK(B9,$B$2:$B$13)</f>
        <v>10</v>
      </c>
      <c r="D9" s="9">
        <f>'Mississippi State'!L$13</f>
        <v>74.541250000000005</v>
      </c>
      <c r="E9" s="9">
        <f>'Mississippi State'!M$13</f>
        <v>13.97875</v>
      </c>
      <c r="F9" s="17">
        <f>RANK(E9,$E$2:$E$13)</f>
        <v>12</v>
      </c>
      <c r="G9" s="9">
        <f>'Mississippi State'!N$13</f>
        <v>-45.320999999999998</v>
      </c>
      <c r="H9" s="9">
        <f>'Mississippi State'!O$13</f>
        <v>88.519999999999982</v>
      </c>
      <c r="I9" s="17">
        <f>RANK(H9,$H$2:$H$13)</f>
        <v>5</v>
      </c>
      <c r="J9" s="9">
        <f>'Mississippi State'!P$13</f>
        <v>-1.1765000000000008</v>
      </c>
      <c r="K9" s="9">
        <f>'Mississippi State'!Q$13</f>
        <v>44.375500000000002</v>
      </c>
      <c r="L9" s="9">
        <f>'Mississippi State'!O$11</f>
        <v>56.28</v>
      </c>
      <c r="M9" s="9">
        <f>'Mississippi State'!O$12</f>
        <v>115.578</v>
      </c>
      <c r="N9" s="9">
        <f>'Mississippi State'!O$14</f>
        <v>18.261074604586899</v>
      </c>
    </row>
    <row r="10" spans="1:20" x14ac:dyDescent="0.3">
      <c r="A10" s="2" t="s">
        <v>78</v>
      </c>
      <c r="B10" s="9">
        <f>'Ole Miss'!K$13</f>
        <v>48.23075</v>
      </c>
      <c r="C10" s="17">
        <f>RANK(B10,$B$2:$B$13)</f>
        <v>7</v>
      </c>
      <c r="D10" s="9">
        <f>'Ole Miss'!L$13</f>
        <v>73.66425000000001</v>
      </c>
      <c r="E10" s="9">
        <f>'Ole Miss'!M$13</f>
        <v>19.810250000000003</v>
      </c>
      <c r="F10" s="17">
        <f>RANK(E10,$E$2:$E$13)</f>
        <v>11</v>
      </c>
      <c r="G10" s="9">
        <f>'Ole Miss'!N$13</f>
        <v>-45.243749999999999</v>
      </c>
      <c r="H10" s="9">
        <f>'Ole Miss'!O$13</f>
        <v>93.474499999999992</v>
      </c>
      <c r="I10" s="17">
        <f>RANK(H10,$H$2:$H$13)</f>
        <v>3</v>
      </c>
      <c r="J10" s="9">
        <f>'Ole Miss'!P$13</f>
        <v>3.8367499999999977</v>
      </c>
      <c r="K10" s="9">
        <f>'Ole Miss'!Q$13</f>
        <v>44.394000000000005</v>
      </c>
      <c r="L10" s="9">
        <f>'Ole Miss'!O$11</f>
        <v>70.688000000000002</v>
      </c>
      <c r="M10" s="9">
        <f>'Ole Miss'!O$12</f>
        <v>121.62000000000002</v>
      </c>
      <c r="N10" s="9">
        <f>'Ole Miss'!O$14</f>
        <v>16.149418202700584</v>
      </c>
    </row>
    <row r="11" spans="1:20" x14ac:dyDescent="0.3">
      <c r="A11" s="2" t="s">
        <v>34</v>
      </c>
      <c r="B11" s="9">
        <f>'South Carolina'!K$13</f>
        <v>49.343999999999994</v>
      </c>
      <c r="C11" s="17">
        <f>RANK(B11,$B$2:$B$13)</f>
        <v>6</v>
      </c>
      <c r="D11" s="9">
        <f>'South Carolina'!L$13</f>
        <v>45.096249999999998</v>
      </c>
      <c r="E11" s="9">
        <f>'South Carolina'!M$13</f>
        <v>32.634249999999994</v>
      </c>
      <c r="F11" s="17">
        <f>RANK(E11,$E$2:$E$13)</f>
        <v>3</v>
      </c>
      <c r="G11" s="9">
        <f>'South Carolina'!N$13</f>
        <v>-28.386499999999998</v>
      </c>
      <c r="H11" s="9">
        <f>'South Carolina'!O$13</f>
        <v>77.730500000000006</v>
      </c>
      <c r="I11" s="17">
        <f>RANK(H11,$H$2:$H$13)</f>
        <v>11</v>
      </c>
      <c r="J11" s="9">
        <f>'South Carolina'!P$13</f>
        <v>-0.84450000000000269</v>
      </c>
      <c r="K11" s="9">
        <f>'South Carolina'!Q$13</f>
        <v>50.188499999999998</v>
      </c>
      <c r="L11" s="9">
        <f>'South Carolina'!O$11</f>
        <v>53.504000000000005</v>
      </c>
      <c r="M11" s="9">
        <f>'South Carolina'!O$12</f>
        <v>98.87</v>
      </c>
      <c r="N11" s="9">
        <f>'South Carolina'!O$14</f>
        <v>14.08817975670177</v>
      </c>
    </row>
    <row r="12" spans="1:20" x14ac:dyDescent="0.3">
      <c r="A12" s="2" t="s">
        <v>14</v>
      </c>
      <c r="B12" s="9">
        <f>Tennessee!K$13</f>
        <v>53.874249999999989</v>
      </c>
      <c r="C12" s="17">
        <f>RANK(B12,$B$2:$B$13)</f>
        <v>3</v>
      </c>
      <c r="D12" s="9">
        <f>Tennessee!L$13</f>
        <v>48.611000000000004</v>
      </c>
      <c r="E12" s="9">
        <f>Tennessee!M$13</f>
        <v>37.179749999999999</v>
      </c>
      <c r="F12" s="17">
        <f>RANK(E12,$E$2:$E$13)</f>
        <v>2</v>
      </c>
      <c r="G12" s="9">
        <f>Tennessee!N$13</f>
        <v>-31.916500000000003</v>
      </c>
      <c r="H12" s="9">
        <f>Tennessee!O$13</f>
        <v>85.790750000000003</v>
      </c>
      <c r="I12" s="17">
        <f>RANK(H12,$H$2:$H$13)</f>
        <v>7</v>
      </c>
      <c r="J12" s="9">
        <f>Tennessee!P$13</f>
        <v>7.2084999999999946</v>
      </c>
      <c r="K12" s="9">
        <f>Tennessee!Q$13</f>
        <v>46.665750000000003</v>
      </c>
      <c r="L12" s="9">
        <f>Tennessee!O$11</f>
        <v>61.030000000000008</v>
      </c>
      <c r="M12" s="9">
        <f>Tennessee!O$12</f>
        <v>104.056</v>
      </c>
      <c r="N12" s="9">
        <f>Tennessee!O$14</f>
        <v>16.411239769917248</v>
      </c>
    </row>
    <row r="13" spans="1:20" x14ac:dyDescent="0.3">
      <c r="A13" s="2" t="s">
        <v>64</v>
      </c>
      <c r="B13" s="9">
        <f>Vanderbilt!K$13</f>
        <v>32.576250000000002</v>
      </c>
      <c r="C13" s="17">
        <f>RANK(B13,$B$2:$B$13)</f>
        <v>12</v>
      </c>
      <c r="D13" s="9">
        <f>Vanderbilt!L$13</f>
        <v>58.759500000000003</v>
      </c>
      <c r="E13" s="9">
        <f>Vanderbilt!M$13</f>
        <v>24.483750000000001</v>
      </c>
      <c r="F13" s="17">
        <f>RANK(E13,$E$2:$E$13)</f>
        <v>9</v>
      </c>
      <c r="G13" s="9">
        <f>Vanderbilt!N$13</f>
        <v>-50.667000000000002</v>
      </c>
      <c r="H13" s="9">
        <f>Vanderbilt!O$13</f>
        <v>83.243249999999989</v>
      </c>
      <c r="I13" s="17">
        <f>RANK(H13,$H$2:$H$13)</f>
        <v>8</v>
      </c>
      <c r="J13" s="9">
        <f>Vanderbilt!P$13</f>
        <v>-8.4775000000000027</v>
      </c>
      <c r="K13" s="9">
        <f>Vanderbilt!Q$13</f>
        <v>41.053750000000001</v>
      </c>
      <c r="L13" s="9">
        <f>Vanderbilt!O$11</f>
        <v>58.253999999999998</v>
      </c>
      <c r="M13" s="9">
        <f>Vanderbilt!O$12</f>
        <v>111.492</v>
      </c>
      <c r="N13" s="9">
        <f>Vanderbilt!O$14</f>
        <v>16.063198931986534</v>
      </c>
    </row>
    <row r="14" spans="1:20" x14ac:dyDescent="0.3">
      <c r="P14" s="23"/>
      <c r="Q14" s="23"/>
      <c r="R14" s="23"/>
      <c r="S14" s="23"/>
      <c r="T14" s="23"/>
    </row>
    <row r="15" spans="1:20" x14ac:dyDescent="0.3">
      <c r="P15" s="23"/>
      <c r="Q15" s="9"/>
      <c r="R15" s="17"/>
      <c r="S15" s="9"/>
    </row>
    <row r="16" spans="1:20" x14ac:dyDescent="0.3">
      <c r="P16" s="23"/>
      <c r="Q16" s="9"/>
      <c r="R16" s="17"/>
      <c r="S16" s="9"/>
    </row>
    <row r="17" spans="16:19" x14ac:dyDescent="0.3">
      <c r="P17" s="23"/>
      <c r="Q17" s="9"/>
      <c r="R17" s="17"/>
      <c r="S17" s="9"/>
    </row>
    <row r="18" spans="16:19" x14ac:dyDescent="0.3">
      <c r="P18" s="23"/>
      <c r="Q18" s="9"/>
      <c r="R18" s="17"/>
      <c r="S18" s="9"/>
    </row>
    <row r="19" spans="16:19" x14ac:dyDescent="0.3">
      <c r="P19" s="23"/>
      <c r="Q19" s="9"/>
      <c r="R19" s="17"/>
      <c r="S19" s="9"/>
    </row>
    <row r="20" spans="16:19" x14ac:dyDescent="0.3">
      <c r="P20" s="23"/>
      <c r="Q20" s="9"/>
      <c r="R20" s="17"/>
      <c r="S20" s="9"/>
    </row>
    <row r="21" spans="16:19" x14ac:dyDescent="0.3">
      <c r="P21" s="23"/>
      <c r="Q21" s="9"/>
      <c r="R21" s="17"/>
      <c r="S21" s="9"/>
    </row>
    <row r="22" spans="16:19" x14ac:dyDescent="0.3">
      <c r="P22" s="23"/>
      <c r="Q22" s="9"/>
      <c r="R22" s="17"/>
      <c r="S22" s="9"/>
    </row>
    <row r="23" spans="16:19" x14ac:dyDescent="0.3">
      <c r="P23" s="23"/>
      <c r="Q23" s="9"/>
      <c r="R23" s="17"/>
      <c r="S23" s="9"/>
    </row>
    <row r="24" spans="16:19" x14ac:dyDescent="0.3">
      <c r="P24" s="23"/>
      <c r="Q24" s="9"/>
      <c r="R24" s="17"/>
      <c r="S24" s="9"/>
    </row>
    <row r="25" spans="16:19" x14ac:dyDescent="0.3">
      <c r="P25" s="23"/>
      <c r="Q25" s="9"/>
      <c r="R25" s="17"/>
      <c r="S25" s="9"/>
    </row>
    <row r="26" spans="16:19" x14ac:dyDescent="0.3">
      <c r="P26" s="23"/>
      <c r="Q26" s="9"/>
      <c r="R26" s="17"/>
      <c r="S26" s="9"/>
    </row>
  </sheetData>
  <autoFilter ref="A1:N13">
    <sortState ref="A2:N13">
      <sortCondition ref="A1:A13"/>
    </sortState>
  </autoFilter>
  <sortState ref="P15:T26">
    <sortCondition ref="R15:R26"/>
  </sortState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0"/>
  <sheetViews>
    <sheetView topLeftCell="A112" workbookViewId="0">
      <selection activeCell="F7" sqref="F7"/>
    </sheetView>
  </sheetViews>
  <sheetFormatPr defaultRowHeight="14.4" x14ac:dyDescent="0.3"/>
  <cols>
    <col min="1" max="1" width="4" bestFit="1" customWidth="1"/>
    <col min="2" max="2" width="19.44140625" bestFit="1" customWidth="1"/>
    <col min="3" max="3" width="5.6640625" bestFit="1" customWidth="1"/>
  </cols>
  <sheetData>
    <row r="1" spans="1:3" s="1" customFormat="1" x14ac:dyDescent="0.3">
      <c r="A1" s="1" t="s">
        <v>2</v>
      </c>
      <c r="B1" s="1" t="s">
        <v>0</v>
      </c>
      <c r="C1" s="1" t="s">
        <v>1</v>
      </c>
    </row>
    <row r="2" spans="1:3" x14ac:dyDescent="0.3">
      <c r="A2">
        <v>1</v>
      </c>
      <c r="B2" t="s">
        <v>3</v>
      </c>
      <c r="C2">
        <v>24.1</v>
      </c>
    </row>
    <row r="3" spans="1:3" x14ac:dyDescent="0.3">
      <c r="A3">
        <v>2</v>
      </c>
      <c r="B3" t="s">
        <v>4</v>
      </c>
      <c r="C3">
        <v>22.6</v>
      </c>
    </row>
    <row r="4" spans="1:3" x14ac:dyDescent="0.3">
      <c r="A4">
        <v>3</v>
      </c>
      <c r="B4" t="s">
        <v>5</v>
      </c>
      <c r="C4">
        <v>21.8</v>
      </c>
    </row>
    <row r="5" spans="1:3" x14ac:dyDescent="0.3">
      <c r="A5">
        <v>4</v>
      </c>
      <c r="B5" t="s">
        <v>6</v>
      </c>
      <c r="C5">
        <v>21.3</v>
      </c>
    </row>
    <row r="6" spans="1:3" x14ac:dyDescent="0.3">
      <c r="A6">
        <v>5</v>
      </c>
      <c r="B6" t="s">
        <v>7</v>
      </c>
      <c r="C6">
        <v>19.3</v>
      </c>
    </row>
    <row r="7" spans="1:3" x14ac:dyDescent="0.3">
      <c r="A7">
        <v>6</v>
      </c>
      <c r="B7" t="s">
        <v>8</v>
      </c>
      <c r="C7">
        <v>18.5</v>
      </c>
    </row>
    <row r="8" spans="1:3" x14ac:dyDescent="0.3">
      <c r="A8">
        <v>7</v>
      </c>
      <c r="B8" t="s">
        <v>10</v>
      </c>
      <c r="C8">
        <v>17.899999999999999</v>
      </c>
    </row>
    <row r="9" spans="1:3" x14ac:dyDescent="0.3">
      <c r="A9">
        <v>8</v>
      </c>
      <c r="B9" t="s">
        <v>9</v>
      </c>
      <c r="C9">
        <v>16.8</v>
      </c>
    </row>
    <row r="10" spans="1:3" x14ac:dyDescent="0.3">
      <c r="A10">
        <v>9</v>
      </c>
      <c r="B10" t="s">
        <v>14</v>
      </c>
      <c r="C10">
        <v>16.600000000000001</v>
      </c>
    </row>
    <row r="11" spans="1:3" x14ac:dyDescent="0.3">
      <c r="A11">
        <v>10</v>
      </c>
      <c r="B11" t="s">
        <v>11</v>
      </c>
      <c r="C11">
        <v>15.8</v>
      </c>
    </row>
    <row r="12" spans="1:3" x14ac:dyDescent="0.3">
      <c r="A12">
        <v>11</v>
      </c>
      <c r="B12" t="s">
        <v>15</v>
      </c>
      <c r="C12">
        <v>15.1</v>
      </c>
    </row>
    <row r="13" spans="1:3" x14ac:dyDescent="0.3">
      <c r="A13">
        <v>12</v>
      </c>
      <c r="B13" t="s">
        <v>24</v>
      </c>
      <c r="C13">
        <v>14.8</v>
      </c>
    </row>
    <row r="14" spans="1:3" x14ac:dyDescent="0.3">
      <c r="A14">
        <v>13</v>
      </c>
      <c r="B14" t="s">
        <v>12</v>
      </c>
      <c r="C14">
        <v>14.4</v>
      </c>
    </row>
    <row r="15" spans="1:3" x14ac:dyDescent="0.3">
      <c r="A15">
        <v>14</v>
      </c>
      <c r="B15" t="s">
        <v>13</v>
      </c>
      <c r="C15">
        <v>14.3</v>
      </c>
    </row>
    <row r="16" spans="1:3" x14ac:dyDescent="0.3">
      <c r="A16">
        <v>15</v>
      </c>
      <c r="B16" t="s">
        <v>16</v>
      </c>
      <c r="C16">
        <v>13.1</v>
      </c>
    </row>
    <row r="17" spans="1:3" x14ac:dyDescent="0.3">
      <c r="A17">
        <v>16</v>
      </c>
      <c r="B17" t="s">
        <v>27</v>
      </c>
      <c r="C17">
        <v>12.6</v>
      </c>
    </row>
    <row r="18" spans="1:3" x14ac:dyDescent="0.3">
      <c r="A18">
        <v>17</v>
      </c>
      <c r="B18" t="s">
        <v>17</v>
      </c>
      <c r="C18">
        <v>11.1</v>
      </c>
    </row>
    <row r="19" spans="1:3" x14ac:dyDescent="0.3">
      <c r="A19">
        <v>18</v>
      </c>
      <c r="B19" t="s">
        <v>18</v>
      </c>
      <c r="C19">
        <v>11</v>
      </c>
    </row>
    <row r="20" spans="1:3" x14ac:dyDescent="0.3">
      <c r="A20">
        <v>19</v>
      </c>
      <c r="B20" t="s">
        <v>20</v>
      </c>
      <c r="C20">
        <v>10.9</v>
      </c>
    </row>
    <row r="21" spans="1:3" x14ac:dyDescent="0.3">
      <c r="A21">
        <v>20</v>
      </c>
      <c r="B21" t="s">
        <v>33</v>
      </c>
      <c r="C21">
        <v>10.8</v>
      </c>
    </row>
    <row r="22" spans="1:3" x14ac:dyDescent="0.3">
      <c r="A22">
        <v>21</v>
      </c>
      <c r="B22" t="s">
        <v>26</v>
      </c>
      <c r="C22">
        <v>10.6</v>
      </c>
    </row>
    <row r="23" spans="1:3" x14ac:dyDescent="0.3">
      <c r="A23">
        <v>22</v>
      </c>
      <c r="B23" t="s">
        <v>25</v>
      </c>
      <c r="C23">
        <v>10.5</v>
      </c>
    </row>
    <row r="24" spans="1:3" x14ac:dyDescent="0.3">
      <c r="A24">
        <v>23</v>
      </c>
      <c r="B24" t="s">
        <v>29</v>
      </c>
      <c r="C24">
        <v>10.199999999999999</v>
      </c>
    </row>
    <row r="25" spans="1:3" x14ac:dyDescent="0.3">
      <c r="A25">
        <v>24</v>
      </c>
      <c r="B25" t="s">
        <v>19</v>
      </c>
      <c r="C25">
        <v>10.1</v>
      </c>
    </row>
    <row r="26" spans="1:3" x14ac:dyDescent="0.3">
      <c r="A26">
        <v>25</v>
      </c>
      <c r="B26" t="s">
        <v>21</v>
      </c>
      <c r="C26">
        <v>9.8000000000000007</v>
      </c>
    </row>
    <row r="27" spans="1:3" x14ac:dyDescent="0.3">
      <c r="A27">
        <v>26</v>
      </c>
      <c r="B27" t="s">
        <v>39</v>
      </c>
      <c r="C27">
        <v>9.8000000000000007</v>
      </c>
    </row>
    <row r="28" spans="1:3" x14ac:dyDescent="0.3">
      <c r="A28">
        <v>27</v>
      </c>
      <c r="B28" t="s">
        <v>62</v>
      </c>
      <c r="C28">
        <v>9.8000000000000007</v>
      </c>
    </row>
    <row r="29" spans="1:3" x14ac:dyDescent="0.3">
      <c r="A29">
        <v>28</v>
      </c>
      <c r="B29" t="s">
        <v>22</v>
      </c>
      <c r="C29">
        <v>9.8000000000000007</v>
      </c>
    </row>
    <row r="30" spans="1:3" x14ac:dyDescent="0.3">
      <c r="A30">
        <v>29</v>
      </c>
      <c r="B30" t="s">
        <v>34</v>
      </c>
      <c r="C30">
        <v>9.6</v>
      </c>
    </row>
    <row r="31" spans="1:3" x14ac:dyDescent="0.3">
      <c r="A31">
        <v>30</v>
      </c>
      <c r="B31" t="s">
        <v>32</v>
      </c>
      <c r="C31">
        <v>9.5</v>
      </c>
    </row>
    <row r="32" spans="1:3" x14ac:dyDescent="0.3">
      <c r="A32">
        <v>31</v>
      </c>
      <c r="B32" t="s">
        <v>30</v>
      </c>
      <c r="C32">
        <v>9.5</v>
      </c>
    </row>
    <row r="33" spans="1:3" x14ac:dyDescent="0.3">
      <c r="A33">
        <v>32</v>
      </c>
      <c r="B33" t="s">
        <v>28</v>
      </c>
      <c r="C33">
        <v>9.4</v>
      </c>
    </row>
    <row r="34" spans="1:3" x14ac:dyDescent="0.3">
      <c r="A34">
        <v>33</v>
      </c>
      <c r="B34" t="s">
        <v>51</v>
      </c>
      <c r="C34">
        <v>8.6999999999999993</v>
      </c>
    </row>
    <row r="35" spans="1:3" x14ac:dyDescent="0.3">
      <c r="A35">
        <v>34</v>
      </c>
      <c r="B35" t="s">
        <v>31</v>
      </c>
      <c r="C35">
        <v>8.6999999999999993</v>
      </c>
    </row>
    <row r="36" spans="1:3" x14ac:dyDescent="0.3">
      <c r="A36">
        <v>35</v>
      </c>
      <c r="B36" t="s">
        <v>35</v>
      </c>
      <c r="C36">
        <v>8.6999999999999993</v>
      </c>
    </row>
    <row r="37" spans="1:3" x14ac:dyDescent="0.3">
      <c r="A37">
        <v>36</v>
      </c>
      <c r="B37" t="s">
        <v>36</v>
      </c>
      <c r="C37">
        <v>8.6</v>
      </c>
    </row>
    <row r="38" spans="1:3" x14ac:dyDescent="0.3">
      <c r="A38">
        <v>37</v>
      </c>
      <c r="B38" t="s">
        <v>23</v>
      </c>
      <c r="C38">
        <v>8.5</v>
      </c>
    </row>
    <row r="39" spans="1:3" x14ac:dyDescent="0.3">
      <c r="A39">
        <v>38</v>
      </c>
      <c r="B39" t="s">
        <v>57</v>
      </c>
      <c r="C39">
        <v>8.1999999999999993</v>
      </c>
    </row>
    <row r="40" spans="1:3" x14ac:dyDescent="0.3">
      <c r="A40">
        <v>39</v>
      </c>
      <c r="B40" t="s">
        <v>38</v>
      </c>
      <c r="C40">
        <v>7.5</v>
      </c>
    </row>
    <row r="41" spans="1:3" x14ac:dyDescent="0.3">
      <c r="A41">
        <v>40</v>
      </c>
      <c r="B41" t="s">
        <v>41</v>
      </c>
      <c r="C41">
        <v>7.5</v>
      </c>
    </row>
    <row r="42" spans="1:3" x14ac:dyDescent="0.3">
      <c r="A42">
        <v>41</v>
      </c>
      <c r="B42" t="s">
        <v>45</v>
      </c>
      <c r="C42">
        <v>5.7</v>
      </c>
    </row>
    <row r="43" spans="1:3" x14ac:dyDescent="0.3">
      <c r="A43">
        <v>42</v>
      </c>
      <c r="B43" t="s">
        <v>42</v>
      </c>
      <c r="C43">
        <v>5.7</v>
      </c>
    </row>
    <row r="44" spans="1:3" x14ac:dyDescent="0.3">
      <c r="A44">
        <v>43</v>
      </c>
      <c r="B44" t="s">
        <v>40</v>
      </c>
      <c r="C44">
        <v>5.4</v>
      </c>
    </row>
    <row r="45" spans="1:3" x14ac:dyDescent="0.3">
      <c r="A45">
        <v>44</v>
      </c>
      <c r="B45" t="s">
        <v>47</v>
      </c>
      <c r="C45">
        <v>5.0999999999999996</v>
      </c>
    </row>
    <row r="46" spans="1:3" x14ac:dyDescent="0.3">
      <c r="A46">
        <v>45</v>
      </c>
      <c r="B46" t="s">
        <v>37</v>
      </c>
      <c r="C46">
        <v>5</v>
      </c>
    </row>
    <row r="47" spans="1:3" x14ac:dyDescent="0.3">
      <c r="A47">
        <v>46</v>
      </c>
      <c r="B47" t="s">
        <v>44</v>
      </c>
      <c r="C47">
        <v>4.8</v>
      </c>
    </row>
    <row r="48" spans="1:3" x14ac:dyDescent="0.3">
      <c r="A48">
        <v>47</v>
      </c>
      <c r="B48" t="s">
        <v>46</v>
      </c>
      <c r="C48">
        <v>4.8</v>
      </c>
    </row>
    <row r="49" spans="1:3" x14ac:dyDescent="0.3">
      <c r="A49">
        <v>48</v>
      </c>
      <c r="B49" t="s">
        <v>63</v>
      </c>
      <c r="C49">
        <v>3.9</v>
      </c>
    </row>
    <row r="50" spans="1:3" x14ac:dyDescent="0.3">
      <c r="A50">
        <v>49</v>
      </c>
      <c r="B50" t="s">
        <v>50</v>
      </c>
      <c r="C50">
        <v>3.7</v>
      </c>
    </row>
    <row r="51" spans="1:3" x14ac:dyDescent="0.3">
      <c r="A51">
        <v>50</v>
      </c>
      <c r="B51" t="s">
        <v>60</v>
      </c>
      <c r="C51">
        <v>3.7</v>
      </c>
    </row>
    <row r="52" spans="1:3" x14ac:dyDescent="0.3">
      <c r="A52">
        <v>51</v>
      </c>
      <c r="B52" t="s">
        <v>53</v>
      </c>
      <c r="C52">
        <v>3.6</v>
      </c>
    </row>
    <row r="53" spans="1:3" x14ac:dyDescent="0.3">
      <c r="A53">
        <v>52</v>
      </c>
      <c r="B53" t="s">
        <v>49</v>
      </c>
      <c r="C53">
        <v>3.6</v>
      </c>
    </row>
    <row r="54" spans="1:3" x14ac:dyDescent="0.3">
      <c r="A54">
        <v>53</v>
      </c>
      <c r="B54" t="s">
        <v>64</v>
      </c>
      <c r="C54">
        <v>3.5</v>
      </c>
    </row>
    <row r="55" spans="1:3" x14ac:dyDescent="0.3">
      <c r="A55">
        <v>54</v>
      </c>
      <c r="B55" t="s">
        <v>55</v>
      </c>
      <c r="C55">
        <v>3.3</v>
      </c>
    </row>
    <row r="56" spans="1:3" x14ac:dyDescent="0.3">
      <c r="A56">
        <v>55</v>
      </c>
      <c r="B56" t="s">
        <v>52</v>
      </c>
      <c r="C56">
        <v>3.2</v>
      </c>
    </row>
    <row r="57" spans="1:3" x14ac:dyDescent="0.3">
      <c r="A57">
        <v>56</v>
      </c>
      <c r="B57" t="s">
        <v>48</v>
      </c>
      <c r="C57">
        <v>3.1</v>
      </c>
    </row>
    <row r="58" spans="1:3" x14ac:dyDescent="0.3">
      <c r="A58">
        <v>57</v>
      </c>
      <c r="B58" t="s">
        <v>43</v>
      </c>
      <c r="C58">
        <v>3.1</v>
      </c>
    </row>
    <row r="59" spans="1:3" x14ac:dyDescent="0.3">
      <c r="A59">
        <v>58</v>
      </c>
      <c r="B59" t="s">
        <v>56</v>
      </c>
      <c r="C59">
        <v>2.8</v>
      </c>
    </row>
    <row r="60" spans="1:3" x14ac:dyDescent="0.3">
      <c r="A60">
        <v>59</v>
      </c>
      <c r="B60" t="s">
        <v>54</v>
      </c>
      <c r="C60">
        <v>1.8</v>
      </c>
    </row>
    <row r="61" spans="1:3" x14ac:dyDescent="0.3">
      <c r="A61">
        <v>60</v>
      </c>
      <c r="B61" t="s">
        <v>69</v>
      </c>
      <c r="C61">
        <v>1.5</v>
      </c>
    </row>
    <row r="62" spans="1:3" x14ac:dyDescent="0.3">
      <c r="A62">
        <v>61</v>
      </c>
      <c r="B62" t="s">
        <v>59</v>
      </c>
      <c r="C62">
        <v>1.3</v>
      </c>
    </row>
    <row r="63" spans="1:3" x14ac:dyDescent="0.3">
      <c r="A63">
        <v>62</v>
      </c>
      <c r="B63" t="s">
        <v>75</v>
      </c>
      <c r="C63">
        <v>1</v>
      </c>
    </row>
    <row r="64" spans="1:3" x14ac:dyDescent="0.3">
      <c r="A64">
        <v>63</v>
      </c>
      <c r="B64" t="s">
        <v>65</v>
      </c>
      <c r="C64">
        <v>0.8</v>
      </c>
    </row>
    <row r="65" spans="1:3" x14ac:dyDescent="0.3">
      <c r="A65">
        <v>64</v>
      </c>
      <c r="B65" t="s">
        <v>61</v>
      </c>
      <c r="C65">
        <v>0.8</v>
      </c>
    </row>
    <row r="66" spans="1:3" x14ac:dyDescent="0.3">
      <c r="A66">
        <v>65</v>
      </c>
      <c r="B66" t="s">
        <v>58</v>
      </c>
      <c r="C66">
        <v>0.7</v>
      </c>
    </row>
    <row r="67" spans="1:3" x14ac:dyDescent="0.3">
      <c r="A67">
        <v>66</v>
      </c>
      <c r="B67" t="s">
        <v>66</v>
      </c>
      <c r="C67">
        <v>0.2</v>
      </c>
    </row>
    <row r="68" spans="1:3" x14ac:dyDescent="0.3">
      <c r="A68">
        <v>67</v>
      </c>
      <c r="B68" t="s">
        <v>74</v>
      </c>
      <c r="C68">
        <v>-0.4</v>
      </c>
    </row>
    <row r="69" spans="1:3" x14ac:dyDescent="0.3">
      <c r="A69">
        <v>68</v>
      </c>
      <c r="B69" t="s">
        <v>67</v>
      </c>
      <c r="C69">
        <v>-0.5</v>
      </c>
    </row>
    <row r="70" spans="1:3" x14ac:dyDescent="0.3">
      <c r="A70">
        <v>69</v>
      </c>
      <c r="B70" t="s">
        <v>68</v>
      </c>
      <c r="C70">
        <v>-0.9</v>
      </c>
    </row>
    <row r="71" spans="1:3" x14ac:dyDescent="0.3">
      <c r="A71">
        <v>70</v>
      </c>
      <c r="B71" t="s">
        <v>72</v>
      </c>
      <c r="C71">
        <v>-1.5</v>
      </c>
    </row>
    <row r="72" spans="1:3" x14ac:dyDescent="0.3">
      <c r="A72">
        <v>71</v>
      </c>
      <c r="B72" t="s">
        <v>70</v>
      </c>
      <c r="C72">
        <v>-2.7</v>
      </c>
    </row>
    <row r="73" spans="1:3" x14ac:dyDescent="0.3">
      <c r="A73">
        <v>72</v>
      </c>
      <c r="B73" t="s">
        <v>73</v>
      </c>
      <c r="C73">
        <v>-2.9</v>
      </c>
    </row>
    <row r="74" spans="1:3" x14ac:dyDescent="0.3">
      <c r="A74">
        <v>73</v>
      </c>
      <c r="B74" t="s">
        <v>87</v>
      </c>
      <c r="C74">
        <v>-3.2</v>
      </c>
    </row>
    <row r="75" spans="1:3" x14ac:dyDescent="0.3">
      <c r="A75">
        <v>74</v>
      </c>
      <c r="B75" t="s">
        <v>78</v>
      </c>
      <c r="C75">
        <v>-3.3</v>
      </c>
    </row>
    <row r="76" spans="1:3" x14ac:dyDescent="0.3">
      <c r="A76">
        <v>75</v>
      </c>
      <c r="B76" t="s">
        <v>71</v>
      </c>
      <c r="C76">
        <v>-3.5</v>
      </c>
    </row>
    <row r="77" spans="1:3" x14ac:dyDescent="0.3">
      <c r="A77">
        <v>76</v>
      </c>
      <c r="B77" t="s">
        <v>76</v>
      </c>
      <c r="C77">
        <v>-3.9</v>
      </c>
    </row>
    <row r="78" spans="1:3" x14ac:dyDescent="0.3">
      <c r="A78">
        <v>77</v>
      </c>
      <c r="B78" t="s">
        <v>77</v>
      </c>
      <c r="C78">
        <v>-4</v>
      </c>
    </row>
    <row r="79" spans="1:3" x14ac:dyDescent="0.3">
      <c r="A79">
        <v>78</v>
      </c>
      <c r="B79" t="s">
        <v>81</v>
      </c>
      <c r="C79">
        <v>-4.2</v>
      </c>
    </row>
    <row r="80" spans="1:3" x14ac:dyDescent="0.3">
      <c r="A80">
        <v>79</v>
      </c>
      <c r="B80" t="s">
        <v>84</v>
      </c>
      <c r="C80">
        <v>-4.5</v>
      </c>
    </row>
    <row r="81" spans="1:3" x14ac:dyDescent="0.3">
      <c r="A81">
        <v>80</v>
      </c>
      <c r="B81" t="s">
        <v>83</v>
      </c>
      <c r="C81">
        <v>-4.7</v>
      </c>
    </row>
    <row r="82" spans="1:3" x14ac:dyDescent="0.3">
      <c r="A82">
        <v>81</v>
      </c>
      <c r="B82" t="s">
        <v>79</v>
      </c>
      <c r="C82">
        <v>-4.9000000000000004</v>
      </c>
    </row>
    <row r="83" spans="1:3" x14ac:dyDescent="0.3">
      <c r="A83">
        <v>82</v>
      </c>
      <c r="B83" t="s">
        <v>89</v>
      </c>
      <c r="C83">
        <v>-5</v>
      </c>
    </row>
    <row r="84" spans="1:3" x14ac:dyDescent="0.3">
      <c r="A84">
        <v>83</v>
      </c>
      <c r="B84" t="s">
        <v>86</v>
      </c>
      <c r="C84">
        <v>-5</v>
      </c>
    </row>
    <row r="85" spans="1:3" x14ac:dyDescent="0.3">
      <c r="A85">
        <v>84</v>
      </c>
      <c r="B85" t="s">
        <v>82</v>
      </c>
      <c r="C85">
        <v>-5.4</v>
      </c>
    </row>
    <row r="86" spans="1:3" x14ac:dyDescent="0.3">
      <c r="A86">
        <v>85</v>
      </c>
      <c r="B86" t="s">
        <v>92</v>
      </c>
      <c r="C86">
        <v>-5.5</v>
      </c>
    </row>
    <row r="87" spans="1:3" x14ac:dyDescent="0.3">
      <c r="A87">
        <v>86</v>
      </c>
      <c r="B87" t="s">
        <v>85</v>
      </c>
      <c r="C87">
        <v>-6.3</v>
      </c>
    </row>
    <row r="88" spans="1:3" x14ac:dyDescent="0.3">
      <c r="A88">
        <v>87</v>
      </c>
      <c r="B88" t="s">
        <v>94</v>
      </c>
      <c r="C88">
        <v>-6.5</v>
      </c>
    </row>
    <row r="89" spans="1:3" x14ac:dyDescent="0.3">
      <c r="A89">
        <v>88</v>
      </c>
      <c r="B89" t="s">
        <v>91</v>
      </c>
      <c r="C89">
        <v>-6.7</v>
      </c>
    </row>
    <row r="90" spans="1:3" x14ac:dyDescent="0.3">
      <c r="A90">
        <v>89</v>
      </c>
      <c r="B90" t="s">
        <v>100</v>
      </c>
      <c r="C90">
        <v>-7.4</v>
      </c>
    </row>
    <row r="91" spans="1:3" x14ac:dyDescent="0.3">
      <c r="A91">
        <v>90</v>
      </c>
      <c r="B91" t="s">
        <v>101</v>
      </c>
      <c r="C91">
        <v>-7.4</v>
      </c>
    </row>
    <row r="92" spans="1:3" x14ac:dyDescent="0.3">
      <c r="A92">
        <v>91</v>
      </c>
      <c r="B92" t="s">
        <v>90</v>
      </c>
      <c r="C92">
        <v>-7.4</v>
      </c>
    </row>
    <row r="93" spans="1:3" x14ac:dyDescent="0.3">
      <c r="A93">
        <v>92</v>
      </c>
      <c r="B93" t="s">
        <v>98</v>
      </c>
      <c r="C93">
        <v>-8.1999999999999993</v>
      </c>
    </row>
    <row r="94" spans="1:3" x14ac:dyDescent="0.3">
      <c r="A94">
        <v>93</v>
      </c>
      <c r="B94" t="s">
        <v>88</v>
      </c>
      <c r="C94">
        <v>-8.8000000000000007</v>
      </c>
    </row>
    <row r="95" spans="1:3" x14ac:dyDescent="0.3">
      <c r="A95">
        <v>94</v>
      </c>
      <c r="B95" t="s">
        <v>80</v>
      </c>
      <c r="C95">
        <v>-9.1999999999999993</v>
      </c>
    </row>
    <row r="96" spans="1:3" x14ac:dyDescent="0.3">
      <c r="A96">
        <v>95</v>
      </c>
      <c r="B96" t="s">
        <v>95</v>
      </c>
      <c r="C96">
        <v>-9.5</v>
      </c>
    </row>
    <row r="97" spans="1:3" x14ac:dyDescent="0.3">
      <c r="A97">
        <v>96</v>
      </c>
      <c r="B97" t="s">
        <v>93</v>
      </c>
      <c r="C97">
        <v>-9.9</v>
      </c>
    </row>
    <row r="98" spans="1:3" x14ac:dyDescent="0.3">
      <c r="A98">
        <v>97</v>
      </c>
      <c r="B98" t="s">
        <v>103</v>
      </c>
      <c r="C98">
        <v>-10.6</v>
      </c>
    </row>
    <row r="99" spans="1:3" x14ac:dyDescent="0.3">
      <c r="A99">
        <v>98</v>
      </c>
      <c r="B99" t="s">
        <v>99</v>
      </c>
      <c r="C99">
        <v>-10.8</v>
      </c>
    </row>
    <row r="100" spans="1:3" x14ac:dyDescent="0.3">
      <c r="A100">
        <v>100</v>
      </c>
      <c r="B100" t="s">
        <v>96</v>
      </c>
      <c r="C100">
        <v>-11.1</v>
      </c>
    </row>
    <row r="101" spans="1:3" x14ac:dyDescent="0.3">
      <c r="A101">
        <v>101</v>
      </c>
      <c r="B101" t="s">
        <v>104</v>
      </c>
      <c r="C101">
        <v>-11.1</v>
      </c>
    </row>
    <row r="102" spans="1:3" x14ac:dyDescent="0.3">
      <c r="A102">
        <v>102</v>
      </c>
      <c r="B102" t="s">
        <v>106</v>
      </c>
      <c r="C102">
        <v>-11.2</v>
      </c>
    </row>
    <row r="103" spans="1:3" x14ac:dyDescent="0.3">
      <c r="A103">
        <v>103</v>
      </c>
      <c r="B103" t="s">
        <v>113</v>
      </c>
      <c r="C103">
        <v>-11.4</v>
      </c>
    </row>
    <row r="104" spans="1:3" x14ac:dyDescent="0.3">
      <c r="A104">
        <v>104</v>
      </c>
      <c r="B104" t="s">
        <v>115</v>
      </c>
      <c r="C104">
        <v>-11.7</v>
      </c>
    </row>
    <row r="105" spans="1:3" x14ac:dyDescent="0.3">
      <c r="A105">
        <v>105</v>
      </c>
      <c r="B105" t="s">
        <v>97</v>
      </c>
      <c r="C105">
        <v>-11.8</v>
      </c>
    </row>
    <row r="106" spans="1:3" x14ac:dyDescent="0.3">
      <c r="A106">
        <v>106</v>
      </c>
      <c r="B106" t="s">
        <v>109</v>
      </c>
      <c r="C106">
        <v>-12.5</v>
      </c>
    </row>
    <row r="107" spans="1:3" x14ac:dyDescent="0.3">
      <c r="A107">
        <v>107</v>
      </c>
      <c r="B107" t="s">
        <v>114</v>
      </c>
      <c r="C107">
        <v>-12.7</v>
      </c>
    </row>
    <row r="108" spans="1:3" x14ac:dyDescent="0.3">
      <c r="A108">
        <v>108</v>
      </c>
      <c r="B108" t="s">
        <v>111</v>
      </c>
      <c r="C108">
        <v>-13</v>
      </c>
    </row>
    <row r="109" spans="1:3" x14ac:dyDescent="0.3">
      <c r="A109">
        <v>109</v>
      </c>
      <c r="B109" t="s">
        <v>108</v>
      </c>
      <c r="C109">
        <v>-13.2</v>
      </c>
    </row>
    <row r="110" spans="1:3" x14ac:dyDescent="0.3">
      <c r="A110">
        <v>110</v>
      </c>
      <c r="B110" t="s">
        <v>102</v>
      </c>
      <c r="C110">
        <v>-13.7</v>
      </c>
    </row>
    <row r="111" spans="1:3" x14ac:dyDescent="0.3">
      <c r="A111">
        <v>111</v>
      </c>
      <c r="B111" t="s">
        <v>116</v>
      </c>
      <c r="C111">
        <v>-13.9</v>
      </c>
    </row>
    <row r="112" spans="1:3" x14ac:dyDescent="0.3">
      <c r="A112">
        <v>112</v>
      </c>
      <c r="B112" t="s">
        <v>105</v>
      </c>
      <c r="C112">
        <v>-14.2</v>
      </c>
    </row>
    <row r="113" spans="1:3" x14ac:dyDescent="0.3">
      <c r="A113">
        <v>113</v>
      </c>
      <c r="B113" t="s">
        <v>117</v>
      </c>
      <c r="C113">
        <v>-14.8</v>
      </c>
    </row>
    <row r="114" spans="1:3" x14ac:dyDescent="0.3">
      <c r="A114">
        <v>114</v>
      </c>
      <c r="B114" t="s">
        <v>110</v>
      </c>
      <c r="C114">
        <v>-15</v>
      </c>
    </row>
    <row r="115" spans="1:3" x14ac:dyDescent="0.3">
      <c r="A115">
        <v>115</v>
      </c>
      <c r="B115" t="s">
        <v>107</v>
      </c>
      <c r="C115">
        <v>-15.2</v>
      </c>
    </row>
    <row r="116" spans="1:3" x14ac:dyDescent="0.3">
      <c r="A116">
        <v>116</v>
      </c>
      <c r="B116" t="s">
        <v>112</v>
      </c>
      <c r="C116">
        <v>-15.5</v>
      </c>
    </row>
    <row r="117" spans="1:3" x14ac:dyDescent="0.3">
      <c r="A117">
        <v>117</v>
      </c>
      <c r="B117" t="s">
        <v>118</v>
      </c>
      <c r="C117">
        <v>-16.100000000000001</v>
      </c>
    </row>
    <row r="118" spans="1:3" x14ac:dyDescent="0.3">
      <c r="A118">
        <v>118</v>
      </c>
      <c r="B118" t="s">
        <v>119</v>
      </c>
      <c r="C118">
        <v>-16.100000000000001</v>
      </c>
    </row>
    <row r="119" spans="1:3" x14ac:dyDescent="0.3">
      <c r="A119">
        <v>119</v>
      </c>
      <c r="B119" t="s">
        <v>121</v>
      </c>
      <c r="C119">
        <v>-17.399999999999999</v>
      </c>
    </row>
    <row r="120" spans="1:3" x14ac:dyDescent="0.3">
      <c r="A120">
        <v>120</v>
      </c>
      <c r="B120" t="s">
        <v>120</v>
      </c>
      <c r="C120">
        <v>-19.2</v>
      </c>
    </row>
  </sheetData>
  <sortState ref="A2:C125">
    <sortCondition ref="A2:A125"/>
  </sortState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1"/>
  <sheetViews>
    <sheetView topLeftCell="A91" workbookViewId="0">
      <selection activeCell="F7" sqref="F7"/>
    </sheetView>
  </sheetViews>
  <sheetFormatPr defaultRowHeight="14.4" x14ac:dyDescent="0.3"/>
  <cols>
    <col min="1" max="1" width="4" bestFit="1" customWidth="1"/>
    <col min="2" max="2" width="19.44140625" bestFit="1" customWidth="1"/>
    <col min="3" max="3" width="5.6640625" bestFit="1" customWidth="1"/>
  </cols>
  <sheetData>
    <row r="1" spans="1:3" s="1" customFormat="1" x14ac:dyDescent="0.3">
      <c r="A1" s="1" t="s">
        <v>2</v>
      </c>
      <c r="B1" s="1" t="s">
        <v>0</v>
      </c>
      <c r="C1" s="1" t="s">
        <v>1</v>
      </c>
    </row>
    <row r="2" spans="1:3" x14ac:dyDescent="0.3">
      <c r="A2">
        <v>1</v>
      </c>
      <c r="B2" t="s">
        <v>8</v>
      </c>
      <c r="C2">
        <v>30.9</v>
      </c>
    </row>
    <row r="3" spans="1:3" x14ac:dyDescent="0.3">
      <c r="A3">
        <v>2</v>
      </c>
      <c r="B3" t="s">
        <v>5</v>
      </c>
      <c r="C3">
        <v>30.6</v>
      </c>
    </row>
    <row r="4" spans="1:3" x14ac:dyDescent="0.3">
      <c r="A4">
        <v>3</v>
      </c>
      <c r="B4" t="s">
        <v>9</v>
      </c>
      <c r="C4">
        <v>28.3</v>
      </c>
    </row>
    <row r="5" spans="1:3" x14ac:dyDescent="0.3">
      <c r="A5">
        <v>4</v>
      </c>
      <c r="B5" t="s">
        <v>15</v>
      </c>
      <c r="C5">
        <v>27.8</v>
      </c>
    </row>
    <row r="6" spans="1:3" x14ac:dyDescent="0.3">
      <c r="A6">
        <v>5</v>
      </c>
      <c r="B6" t="s">
        <v>24</v>
      </c>
      <c r="C6">
        <v>22.9</v>
      </c>
    </row>
    <row r="7" spans="1:3" x14ac:dyDescent="0.3">
      <c r="A7">
        <v>6</v>
      </c>
      <c r="B7" t="s">
        <v>6</v>
      </c>
      <c r="C7">
        <v>20.7</v>
      </c>
    </row>
    <row r="8" spans="1:3" x14ac:dyDescent="0.3">
      <c r="A8">
        <v>7</v>
      </c>
      <c r="B8" t="s">
        <v>43</v>
      </c>
      <c r="C8">
        <v>19.8</v>
      </c>
    </row>
    <row r="9" spans="1:3" x14ac:dyDescent="0.3">
      <c r="A9">
        <v>8</v>
      </c>
      <c r="B9" t="s">
        <v>41</v>
      </c>
      <c r="C9">
        <v>19.100000000000001</v>
      </c>
    </row>
    <row r="10" spans="1:3" x14ac:dyDescent="0.3">
      <c r="A10">
        <v>9</v>
      </c>
      <c r="B10" t="s">
        <v>35</v>
      </c>
      <c r="C10">
        <v>16.399999999999999</v>
      </c>
    </row>
    <row r="11" spans="1:3" x14ac:dyDescent="0.3">
      <c r="A11">
        <v>10</v>
      </c>
      <c r="B11" t="s">
        <v>11</v>
      </c>
      <c r="C11">
        <v>15.6</v>
      </c>
    </row>
    <row r="12" spans="1:3" x14ac:dyDescent="0.3">
      <c r="A12">
        <v>11</v>
      </c>
      <c r="B12" t="s">
        <v>30</v>
      </c>
      <c r="C12">
        <v>15.4</v>
      </c>
    </row>
    <row r="13" spans="1:3" x14ac:dyDescent="0.3">
      <c r="A13">
        <v>12</v>
      </c>
      <c r="B13" t="s">
        <v>7</v>
      </c>
      <c r="C13">
        <v>14.5</v>
      </c>
    </row>
    <row r="14" spans="1:3" x14ac:dyDescent="0.3">
      <c r="A14">
        <v>13</v>
      </c>
      <c r="B14" t="s">
        <v>68</v>
      </c>
      <c r="C14">
        <v>14.1</v>
      </c>
    </row>
    <row r="15" spans="1:3" x14ac:dyDescent="0.3">
      <c r="A15">
        <v>14</v>
      </c>
      <c r="B15" t="s">
        <v>50</v>
      </c>
      <c r="C15">
        <v>13.8</v>
      </c>
    </row>
    <row r="16" spans="1:3" x14ac:dyDescent="0.3">
      <c r="A16">
        <v>15</v>
      </c>
      <c r="B16" t="s">
        <v>36</v>
      </c>
      <c r="C16">
        <v>13.2</v>
      </c>
    </row>
    <row r="17" spans="1:3" x14ac:dyDescent="0.3">
      <c r="A17">
        <v>16</v>
      </c>
      <c r="B17" t="s">
        <v>78</v>
      </c>
      <c r="C17">
        <v>13.2</v>
      </c>
    </row>
    <row r="18" spans="1:3" x14ac:dyDescent="0.3">
      <c r="A18">
        <v>17</v>
      </c>
      <c r="B18" t="s">
        <v>62</v>
      </c>
      <c r="C18">
        <v>12.7</v>
      </c>
    </row>
    <row r="19" spans="1:3" x14ac:dyDescent="0.3">
      <c r="A19">
        <v>18</v>
      </c>
      <c r="B19" t="s">
        <v>27</v>
      </c>
      <c r="C19">
        <v>12.4</v>
      </c>
    </row>
    <row r="20" spans="1:3" x14ac:dyDescent="0.3">
      <c r="A20">
        <v>19</v>
      </c>
      <c r="B20" t="s">
        <v>25</v>
      </c>
      <c r="C20">
        <v>12.1</v>
      </c>
    </row>
    <row r="21" spans="1:3" x14ac:dyDescent="0.3">
      <c r="A21">
        <v>20</v>
      </c>
      <c r="B21" t="s">
        <v>17</v>
      </c>
      <c r="C21">
        <v>11.9</v>
      </c>
    </row>
    <row r="22" spans="1:3" x14ac:dyDescent="0.3">
      <c r="A22">
        <v>21</v>
      </c>
      <c r="B22" t="s">
        <v>12</v>
      </c>
      <c r="C22">
        <v>10.9</v>
      </c>
    </row>
    <row r="23" spans="1:3" x14ac:dyDescent="0.3">
      <c r="A23">
        <v>22</v>
      </c>
      <c r="B23" t="s">
        <v>29</v>
      </c>
      <c r="C23">
        <v>10.199999999999999</v>
      </c>
    </row>
    <row r="24" spans="1:3" x14ac:dyDescent="0.3">
      <c r="A24">
        <v>23</v>
      </c>
      <c r="B24" t="s">
        <v>28</v>
      </c>
      <c r="C24">
        <v>10.1</v>
      </c>
    </row>
    <row r="25" spans="1:3" x14ac:dyDescent="0.3">
      <c r="A25">
        <v>24</v>
      </c>
      <c r="B25" t="s">
        <v>4</v>
      </c>
      <c r="C25">
        <v>9.9</v>
      </c>
    </row>
    <row r="26" spans="1:3" x14ac:dyDescent="0.3">
      <c r="A26">
        <v>25</v>
      </c>
      <c r="B26" t="s">
        <v>59</v>
      </c>
      <c r="C26">
        <v>8.8000000000000007</v>
      </c>
    </row>
    <row r="27" spans="1:3" x14ac:dyDescent="0.3">
      <c r="A27">
        <v>26</v>
      </c>
      <c r="B27" t="s">
        <v>19</v>
      </c>
      <c r="C27">
        <v>8.8000000000000007</v>
      </c>
    </row>
    <row r="28" spans="1:3" x14ac:dyDescent="0.3">
      <c r="A28">
        <v>27</v>
      </c>
      <c r="B28" t="s">
        <v>34</v>
      </c>
      <c r="C28">
        <v>8.4</v>
      </c>
    </row>
    <row r="29" spans="1:3" x14ac:dyDescent="0.3">
      <c r="A29">
        <v>28</v>
      </c>
      <c r="B29" t="s">
        <v>48</v>
      </c>
      <c r="C29">
        <v>8.4</v>
      </c>
    </row>
    <row r="30" spans="1:3" x14ac:dyDescent="0.3">
      <c r="A30">
        <v>29</v>
      </c>
      <c r="B30" t="s">
        <v>20</v>
      </c>
      <c r="C30">
        <v>7.9</v>
      </c>
    </row>
    <row r="31" spans="1:3" x14ac:dyDescent="0.3">
      <c r="A31">
        <v>30</v>
      </c>
      <c r="B31" t="s">
        <v>73</v>
      </c>
      <c r="C31">
        <v>7.7</v>
      </c>
    </row>
    <row r="32" spans="1:3" x14ac:dyDescent="0.3">
      <c r="A32">
        <v>31</v>
      </c>
      <c r="B32" t="s">
        <v>10</v>
      </c>
      <c r="C32">
        <v>6.8</v>
      </c>
    </row>
    <row r="33" spans="1:3" x14ac:dyDescent="0.3">
      <c r="A33">
        <v>32</v>
      </c>
      <c r="B33" t="s">
        <v>33</v>
      </c>
      <c r="C33">
        <v>6.6</v>
      </c>
    </row>
    <row r="34" spans="1:3" x14ac:dyDescent="0.3">
      <c r="A34">
        <v>33</v>
      </c>
      <c r="B34" t="s">
        <v>38</v>
      </c>
      <c r="C34">
        <v>6.3</v>
      </c>
    </row>
    <row r="35" spans="1:3" x14ac:dyDescent="0.3">
      <c r="A35">
        <v>34</v>
      </c>
      <c r="B35" t="s">
        <v>13</v>
      </c>
      <c r="C35">
        <v>6.1</v>
      </c>
    </row>
    <row r="36" spans="1:3" x14ac:dyDescent="0.3">
      <c r="A36">
        <v>35</v>
      </c>
      <c r="B36" t="s">
        <v>22</v>
      </c>
      <c r="C36">
        <v>6.1</v>
      </c>
    </row>
    <row r="37" spans="1:3" x14ac:dyDescent="0.3">
      <c r="A37">
        <v>36</v>
      </c>
      <c r="B37" t="s">
        <v>14</v>
      </c>
      <c r="C37">
        <v>5.8</v>
      </c>
    </row>
    <row r="38" spans="1:3" x14ac:dyDescent="0.3">
      <c r="A38">
        <v>37</v>
      </c>
      <c r="B38" t="s">
        <v>3</v>
      </c>
      <c r="C38">
        <v>5.7</v>
      </c>
    </row>
    <row r="39" spans="1:3" x14ac:dyDescent="0.3">
      <c r="A39">
        <v>38</v>
      </c>
      <c r="B39" t="s">
        <v>44</v>
      </c>
      <c r="C39">
        <v>5.6</v>
      </c>
    </row>
    <row r="40" spans="1:3" x14ac:dyDescent="0.3">
      <c r="A40">
        <v>39</v>
      </c>
      <c r="B40" t="s">
        <v>23</v>
      </c>
      <c r="C40">
        <v>5.3</v>
      </c>
    </row>
    <row r="41" spans="1:3" x14ac:dyDescent="0.3">
      <c r="A41">
        <v>40</v>
      </c>
      <c r="B41" t="s">
        <v>67</v>
      </c>
      <c r="C41">
        <v>5.3</v>
      </c>
    </row>
    <row r="42" spans="1:3" x14ac:dyDescent="0.3">
      <c r="A42">
        <v>41</v>
      </c>
      <c r="B42" t="s">
        <v>37</v>
      </c>
      <c r="C42">
        <v>4.8</v>
      </c>
    </row>
    <row r="43" spans="1:3" x14ac:dyDescent="0.3">
      <c r="A43">
        <v>42</v>
      </c>
      <c r="B43" t="s">
        <v>100</v>
      </c>
      <c r="C43">
        <v>4.3</v>
      </c>
    </row>
    <row r="44" spans="1:3" x14ac:dyDescent="0.3">
      <c r="A44">
        <v>43</v>
      </c>
      <c r="B44" t="s">
        <v>18</v>
      </c>
      <c r="C44">
        <v>4.2</v>
      </c>
    </row>
    <row r="45" spans="1:3" x14ac:dyDescent="0.3">
      <c r="A45">
        <v>44</v>
      </c>
      <c r="B45" t="s">
        <v>72</v>
      </c>
      <c r="C45">
        <v>4</v>
      </c>
    </row>
    <row r="46" spans="1:3" x14ac:dyDescent="0.3">
      <c r="A46">
        <v>45</v>
      </c>
      <c r="B46" t="s">
        <v>70</v>
      </c>
      <c r="C46">
        <v>3.9</v>
      </c>
    </row>
    <row r="47" spans="1:3" x14ac:dyDescent="0.3">
      <c r="A47">
        <v>46</v>
      </c>
      <c r="B47" t="s">
        <v>42</v>
      </c>
      <c r="C47">
        <v>3.9</v>
      </c>
    </row>
    <row r="48" spans="1:3" x14ac:dyDescent="0.3">
      <c r="A48">
        <v>47</v>
      </c>
      <c r="B48" t="s">
        <v>54</v>
      </c>
      <c r="C48">
        <v>3.4</v>
      </c>
    </row>
    <row r="49" spans="1:3" x14ac:dyDescent="0.3">
      <c r="A49">
        <v>48</v>
      </c>
      <c r="B49" t="s">
        <v>49</v>
      </c>
      <c r="C49">
        <v>3.4</v>
      </c>
    </row>
    <row r="50" spans="1:3" x14ac:dyDescent="0.3">
      <c r="A50">
        <v>49</v>
      </c>
      <c r="B50" t="s">
        <v>64</v>
      </c>
      <c r="C50">
        <v>3.2</v>
      </c>
    </row>
    <row r="51" spans="1:3" x14ac:dyDescent="0.3">
      <c r="A51">
        <v>50</v>
      </c>
      <c r="B51" t="s">
        <v>45</v>
      </c>
      <c r="C51">
        <v>3</v>
      </c>
    </row>
    <row r="52" spans="1:3" x14ac:dyDescent="0.3">
      <c r="A52">
        <v>51</v>
      </c>
      <c r="B52" t="s">
        <v>47</v>
      </c>
      <c r="C52">
        <v>2.9</v>
      </c>
    </row>
    <row r="53" spans="1:3" x14ac:dyDescent="0.3">
      <c r="A53">
        <v>52</v>
      </c>
      <c r="B53" t="s">
        <v>109</v>
      </c>
      <c r="C53">
        <v>2.8</v>
      </c>
    </row>
    <row r="54" spans="1:3" x14ac:dyDescent="0.3">
      <c r="A54">
        <v>53</v>
      </c>
      <c r="B54" t="s">
        <v>88</v>
      </c>
      <c r="C54">
        <v>2.8</v>
      </c>
    </row>
    <row r="55" spans="1:3" x14ac:dyDescent="0.3">
      <c r="A55">
        <v>54</v>
      </c>
      <c r="B55" t="s">
        <v>71</v>
      </c>
      <c r="C55">
        <v>2</v>
      </c>
    </row>
    <row r="56" spans="1:3" x14ac:dyDescent="0.3">
      <c r="A56">
        <v>55</v>
      </c>
      <c r="B56" t="s">
        <v>81</v>
      </c>
      <c r="C56">
        <v>1.9</v>
      </c>
    </row>
    <row r="57" spans="1:3" x14ac:dyDescent="0.3">
      <c r="A57">
        <v>56</v>
      </c>
      <c r="B57" t="s">
        <v>60</v>
      </c>
      <c r="C57">
        <v>1.8</v>
      </c>
    </row>
    <row r="58" spans="1:3" x14ac:dyDescent="0.3">
      <c r="A58">
        <v>57</v>
      </c>
      <c r="B58" t="s">
        <v>56</v>
      </c>
      <c r="C58">
        <v>1.7</v>
      </c>
    </row>
    <row r="59" spans="1:3" x14ac:dyDescent="0.3">
      <c r="A59">
        <v>58</v>
      </c>
      <c r="B59" t="s">
        <v>57</v>
      </c>
      <c r="C59">
        <v>1.5</v>
      </c>
    </row>
    <row r="60" spans="1:3" x14ac:dyDescent="0.3">
      <c r="A60">
        <v>59</v>
      </c>
      <c r="B60" t="s">
        <v>91</v>
      </c>
      <c r="C60">
        <v>1.5</v>
      </c>
    </row>
    <row r="61" spans="1:3" x14ac:dyDescent="0.3">
      <c r="A61">
        <v>60</v>
      </c>
      <c r="B61" t="s">
        <v>69</v>
      </c>
      <c r="C61">
        <v>1.4</v>
      </c>
    </row>
    <row r="62" spans="1:3" x14ac:dyDescent="0.3">
      <c r="A62">
        <v>61</v>
      </c>
      <c r="B62" t="s">
        <v>61</v>
      </c>
      <c r="C62">
        <v>1.3</v>
      </c>
    </row>
    <row r="63" spans="1:3" x14ac:dyDescent="0.3">
      <c r="A63">
        <v>62</v>
      </c>
      <c r="B63" t="s">
        <v>79</v>
      </c>
      <c r="C63">
        <v>1.2</v>
      </c>
    </row>
    <row r="64" spans="1:3" x14ac:dyDescent="0.3">
      <c r="A64">
        <v>63</v>
      </c>
      <c r="B64" t="s">
        <v>16</v>
      </c>
      <c r="C64">
        <v>0.7</v>
      </c>
    </row>
    <row r="65" spans="1:3" x14ac:dyDescent="0.3">
      <c r="A65">
        <v>64</v>
      </c>
      <c r="B65" t="s">
        <v>65</v>
      </c>
      <c r="C65">
        <v>0.5</v>
      </c>
    </row>
    <row r="66" spans="1:3" x14ac:dyDescent="0.3">
      <c r="A66">
        <v>65</v>
      </c>
      <c r="B66" t="s">
        <v>86</v>
      </c>
      <c r="C66">
        <v>-0.2</v>
      </c>
    </row>
    <row r="67" spans="1:3" x14ac:dyDescent="0.3">
      <c r="A67">
        <v>66</v>
      </c>
      <c r="B67" t="s">
        <v>95</v>
      </c>
      <c r="C67">
        <v>-0.2</v>
      </c>
    </row>
    <row r="68" spans="1:3" x14ac:dyDescent="0.3">
      <c r="A68">
        <v>67</v>
      </c>
      <c r="B68" t="s">
        <v>32</v>
      </c>
      <c r="C68">
        <v>-0.7</v>
      </c>
    </row>
    <row r="69" spans="1:3" x14ac:dyDescent="0.3">
      <c r="A69">
        <v>68</v>
      </c>
      <c r="B69" t="s">
        <v>111</v>
      </c>
      <c r="C69">
        <v>-1</v>
      </c>
    </row>
    <row r="70" spans="1:3" x14ac:dyDescent="0.3">
      <c r="A70">
        <v>69</v>
      </c>
      <c r="B70" t="s">
        <v>80</v>
      </c>
      <c r="C70">
        <v>-1.1000000000000001</v>
      </c>
    </row>
    <row r="71" spans="1:3" x14ac:dyDescent="0.3">
      <c r="A71">
        <v>70</v>
      </c>
      <c r="B71" t="s">
        <v>26</v>
      </c>
      <c r="C71">
        <v>-1.1000000000000001</v>
      </c>
    </row>
    <row r="72" spans="1:3" x14ac:dyDescent="0.3">
      <c r="A72">
        <v>71</v>
      </c>
      <c r="B72" t="s">
        <v>21</v>
      </c>
      <c r="C72">
        <v>-1.6</v>
      </c>
    </row>
    <row r="73" spans="1:3" x14ac:dyDescent="0.3">
      <c r="A73">
        <v>72</v>
      </c>
      <c r="B73" t="s">
        <v>83</v>
      </c>
      <c r="C73">
        <v>-2.7</v>
      </c>
    </row>
    <row r="74" spans="1:3" x14ac:dyDescent="0.3">
      <c r="A74">
        <v>73</v>
      </c>
      <c r="B74" t="s">
        <v>58</v>
      </c>
      <c r="C74">
        <v>-3</v>
      </c>
    </row>
    <row r="75" spans="1:3" x14ac:dyDescent="0.3">
      <c r="A75">
        <v>74</v>
      </c>
      <c r="B75" t="s">
        <v>84</v>
      </c>
      <c r="C75">
        <v>-3</v>
      </c>
    </row>
    <row r="76" spans="1:3" x14ac:dyDescent="0.3">
      <c r="A76">
        <v>75</v>
      </c>
      <c r="B76" t="s">
        <v>97</v>
      </c>
      <c r="C76">
        <v>-3.2</v>
      </c>
    </row>
    <row r="77" spans="1:3" x14ac:dyDescent="0.3">
      <c r="A77">
        <v>76</v>
      </c>
      <c r="B77" t="s">
        <v>82</v>
      </c>
      <c r="C77">
        <v>-3.5</v>
      </c>
    </row>
    <row r="78" spans="1:3" x14ac:dyDescent="0.3">
      <c r="A78">
        <v>77</v>
      </c>
      <c r="B78" t="s">
        <v>116</v>
      </c>
      <c r="C78">
        <v>-3.6</v>
      </c>
    </row>
    <row r="79" spans="1:3" x14ac:dyDescent="0.3">
      <c r="A79">
        <v>78</v>
      </c>
      <c r="B79" t="s">
        <v>113</v>
      </c>
      <c r="C79">
        <v>-3.8</v>
      </c>
    </row>
    <row r="80" spans="1:3" x14ac:dyDescent="0.3">
      <c r="A80">
        <v>79</v>
      </c>
      <c r="B80" t="s">
        <v>51</v>
      </c>
      <c r="C80">
        <v>-4</v>
      </c>
    </row>
    <row r="81" spans="1:3" x14ac:dyDescent="0.3">
      <c r="A81">
        <v>80</v>
      </c>
      <c r="B81" t="s">
        <v>55</v>
      </c>
      <c r="C81">
        <v>-4.3</v>
      </c>
    </row>
    <row r="82" spans="1:3" x14ac:dyDescent="0.3">
      <c r="A82">
        <v>81</v>
      </c>
      <c r="B82" t="s">
        <v>31</v>
      </c>
      <c r="C82">
        <v>-4.4000000000000004</v>
      </c>
    </row>
    <row r="83" spans="1:3" x14ac:dyDescent="0.3">
      <c r="A83">
        <v>82</v>
      </c>
      <c r="B83" t="s">
        <v>66</v>
      </c>
      <c r="C83">
        <v>-4.4000000000000004</v>
      </c>
    </row>
    <row r="84" spans="1:3" x14ac:dyDescent="0.3">
      <c r="A84">
        <v>83</v>
      </c>
      <c r="B84" t="s">
        <v>53</v>
      </c>
      <c r="C84">
        <v>-4.5999999999999996</v>
      </c>
    </row>
    <row r="85" spans="1:3" x14ac:dyDescent="0.3">
      <c r="A85">
        <v>84</v>
      </c>
      <c r="B85" t="s">
        <v>85</v>
      </c>
      <c r="C85">
        <v>-5</v>
      </c>
    </row>
    <row r="86" spans="1:3" x14ac:dyDescent="0.3">
      <c r="A86">
        <v>85</v>
      </c>
      <c r="B86" t="s">
        <v>46</v>
      </c>
      <c r="C86">
        <v>-5.3</v>
      </c>
    </row>
    <row r="87" spans="1:3" x14ac:dyDescent="0.3">
      <c r="A87">
        <v>86</v>
      </c>
      <c r="B87" t="s">
        <v>89</v>
      </c>
      <c r="C87">
        <v>-5.3</v>
      </c>
    </row>
    <row r="88" spans="1:3" x14ac:dyDescent="0.3">
      <c r="A88">
        <v>87</v>
      </c>
      <c r="B88" t="s">
        <v>118</v>
      </c>
      <c r="C88">
        <v>-5.7</v>
      </c>
    </row>
    <row r="89" spans="1:3" x14ac:dyDescent="0.3">
      <c r="A89">
        <v>88</v>
      </c>
      <c r="B89" t="s">
        <v>101</v>
      </c>
      <c r="C89">
        <v>-5.8</v>
      </c>
    </row>
    <row r="90" spans="1:3" x14ac:dyDescent="0.3">
      <c r="A90">
        <v>89</v>
      </c>
      <c r="B90" t="s">
        <v>77</v>
      </c>
      <c r="C90">
        <v>-5.8</v>
      </c>
    </row>
    <row r="91" spans="1:3" x14ac:dyDescent="0.3">
      <c r="A91">
        <v>90</v>
      </c>
      <c r="B91" t="s">
        <v>63</v>
      </c>
      <c r="C91">
        <v>-5.9</v>
      </c>
    </row>
    <row r="92" spans="1:3" x14ac:dyDescent="0.3">
      <c r="A92">
        <v>91</v>
      </c>
      <c r="B92" t="s">
        <v>76</v>
      </c>
      <c r="C92">
        <v>-5.9</v>
      </c>
    </row>
    <row r="93" spans="1:3" x14ac:dyDescent="0.3">
      <c r="A93">
        <v>92</v>
      </c>
      <c r="B93" t="s">
        <v>119</v>
      </c>
      <c r="C93">
        <v>-6</v>
      </c>
    </row>
    <row r="94" spans="1:3" x14ac:dyDescent="0.3">
      <c r="A94">
        <v>93</v>
      </c>
      <c r="B94" t="s">
        <v>103</v>
      </c>
      <c r="C94">
        <v>-6.2</v>
      </c>
    </row>
    <row r="95" spans="1:3" x14ac:dyDescent="0.3">
      <c r="A95">
        <v>94</v>
      </c>
      <c r="B95" t="s">
        <v>108</v>
      </c>
      <c r="C95">
        <v>-6.4</v>
      </c>
    </row>
    <row r="96" spans="1:3" x14ac:dyDescent="0.3">
      <c r="A96">
        <v>95</v>
      </c>
      <c r="B96" t="s">
        <v>52</v>
      </c>
      <c r="C96">
        <v>-7.1</v>
      </c>
    </row>
    <row r="97" spans="1:3" x14ac:dyDescent="0.3">
      <c r="A97">
        <v>96</v>
      </c>
      <c r="B97" t="s">
        <v>112</v>
      </c>
      <c r="C97">
        <v>-7.3</v>
      </c>
    </row>
    <row r="98" spans="1:3" x14ac:dyDescent="0.3">
      <c r="A98">
        <v>97</v>
      </c>
      <c r="B98" t="s">
        <v>75</v>
      </c>
      <c r="C98">
        <v>-7.8</v>
      </c>
    </row>
    <row r="99" spans="1:3" x14ac:dyDescent="0.3">
      <c r="A99">
        <v>98</v>
      </c>
      <c r="B99" t="s">
        <v>39</v>
      </c>
      <c r="C99">
        <v>-8.1</v>
      </c>
    </row>
    <row r="100" spans="1:3" x14ac:dyDescent="0.3">
      <c r="A100">
        <v>99</v>
      </c>
      <c r="B100" t="s">
        <v>74</v>
      </c>
      <c r="C100">
        <v>-8.3000000000000007</v>
      </c>
    </row>
    <row r="101" spans="1:3" x14ac:dyDescent="0.3">
      <c r="A101">
        <v>100</v>
      </c>
      <c r="B101" t="s">
        <v>40</v>
      </c>
      <c r="C101">
        <v>-8.3000000000000007</v>
      </c>
    </row>
    <row r="102" spans="1:3" x14ac:dyDescent="0.3">
      <c r="A102">
        <v>101</v>
      </c>
      <c r="B102" t="s">
        <v>94</v>
      </c>
      <c r="C102">
        <v>-8.6</v>
      </c>
    </row>
    <row r="103" spans="1:3" x14ac:dyDescent="0.3">
      <c r="A103">
        <v>102</v>
      </c>
      <c r="B103" t="s">
        <v>87</v>
      </c>
      <c r="C103">
        <v>-9</v>
      </c>
    </row>
    <row r="104" spans="1:3" x14ac:dyDescent="0.3">
      <c r="A104">
        <v>103</v>
      </c>
      <c r="B104" t="s">
        <v>106</v>
      </c>
      <c r="C104">
        <v>-9.1999999999999993</v>
      </c>
    </row>
    <row r="105" spans="1:3" x14ac:dyDescent="0.3">
      <c r="A105">
        <v>104</v>
      </c>
      <c r="B105" t="s">
        <v>92</v>
      </c>
      <c r="C105">
        <v>-9.8000000000000007</v>
      </c>
    </row>
    <row r="106" spans="1:3" x14ac:dyDescent="0.3">
      <c r="A106">
        <v>105</v>
      </c>
      <c r="B106" t="s">
        <v>105</v>
      </c>
      <c r="C106">
        <v>-9.9</v>
      </c>
    </row>
    <row r="107" spans="1:3" x14ac:dyDescent="0.3">
      <c r="A107">
        <v>106</v>
      </c>
      <c r="B107" t="s">
        <v>96</v>
      </c>
      <c r="C107">
        <v>-10.5</v>
      </c>
    </row>
    <row r="108" spans="1:3" x14ac:dyDescent="0.3">
      <c r="A108">
        <v>107</v>
      </c>
      <c r="B108" t="s">
        <v>93</v>
      </c>
      <c r="C108">
        <v>-10.6</v>
      </c>
    </row>
    <row r="109" spans="1:3" x14ac:dyDescent="0.3">
      <c r="A109">
        <v>108</v>
      </c>
      <c r="B109" t="s">
        <v>115</v>
      </c>
      <c r="C109">
        <v>-11.8</v>
      </c>
    </row>
    <row r="110" spans="1:3" x14ac:dyDescent="0.3">
      <c r="A110">
        <v>109</v>
      </c>
      <c r="B110" t="s">
        <v>90</v>
      </c>
      <c r="C110">
        <v>-12</v>
      </c>
    </row>
    <row r="111" spans="1:3" x14ac:dyDescent="0.3">
      <c r="A111">
        <v>110</v>
      </c>
      <c r="B111" t="s">
        <v>104</v>
      </c>
      <c r="C111">
        <v>-12.3</v>
      </c>
    </row>
    <row r="112" spans="1:3" x14ac:dyDescent="0.3">
      <c r="A112">
        <v>111</v>
      </c>
      <c r="B112" t="s">
        <v>121</v>
      </c>
      <c r="C112">
        <v>-12.6</v>
      </c>
    </row>
    <row r="113" spans="1:3" x14ac:dyDescent="0.3">
      <c r="A113">
        <v>112</v>
      </c>
      <c r="B113" t="s">
        <v>110</v>
      </c>
      <c r="C113">
        <v>-15.4</v>
      </c>
    </row>
    <row r="114" spans="1:3" x14ac:dyDescent="0.3">
      <c r="A114">
        <v>113</v>
      </c>
      <c r="B114" t="s">
        <v>98</v>
      </c>
      <c r="C114">
        <v>-15.8</v>
      </c>
    </row>
    <row r="115" spans="1:3" x14ac:dyDescent="0.3">
      <c r="A115">
        <v>114</v>
      </c>
      <c r="B115" t="s">
        <v>107</v>
      </c>
      <c r="C115">
        <v>-16.3</v>
      </c>
    </row>
    <row r="116" spans="1:3" x14ac:dyDescent="0.3">
      <c r="A116">
        <v>115</v>
      </c>
      <c r="B116" t="s">
        <v>102</v>
      </c>
      <c r="C116">
        <v>-18.2</v>
      </c>
    </row>
    <row r="117" spans="1:3" x14ac:dyDescent="0.3">
      <c r="A117">
        <v>116</v>
      </c>
      <c r="B117" t="s">
        <v>114</v>
      </c>
      <c r="C117">
        <v>-18.8</v>
      </c>
    </row>
    <row r="118" spans="1:3" x14ac:dyDescent="0.3">
      <c r="A118">
        <v>117</v>
      </c>
      <c r="B118" t="s">
        <v>99</v>
      </c>
      <c r="C118">
        <v>-19.5</v>
      </c>
    </row>
    <row r="119" spans="1:3" x14ac:dyDescent="0.3">
      <c r="A119">
        <v>118</v>
      </c>
      <c r="B119" t="s">
        <v>120</v>
      </c>
      <c r="C119">
        <v>-20.100000000000001</v>
      </c>
    </row>
    <row r="120" spans="1:3" x14ac:dyDescent="0.3">
      <c r="A120">
        <v>119</v>
      </c>
      <c r="B120" t="s">
        <v>122</v>
      </c>
      <c r="C120">
        <v>-21.1</v>
      </c>
    </row>
    <row r="121" spans="1:3" x14ac:dyDescent="0.3">
      <c r="A121">
        <v>120</v>
      </c>
      <c r="B121" t="s">
        <v>117</v>
      </c>
      <c r="C121">
        <v>-24.5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1"/>
  <sheetViews>
    <sheetView topLeftCell="A106" workbookViewId="0">
      <selection activeCell="F7" sqref="F7"/>
    </sheetView>
  </sheetViews>
  <sheetFormatPr defaultRowHeight="14.4" x14ac:dyDescent="0.3"/>
  <cols>
    <col min="1" max="1" width="4" bestFit="1" customWidth="1"/>
    <col min="2" max="2" width="19.44140625" bestFit="1" customWidth="1"/>
    <col min="3" max="3" width="5.6640625" bestFit="1" customWidth="1"/>
  </cols>
  <sheetData>
    <row r="1" spans="1:3" s="1" customFormat="1" x14ac:dyDescent="0.3">
      <c r="A1" s="1" t="s">
        <v>2</v>
      </c>
      <c r="B1" s="1" t="s">
        <v>0</v>
      </c>
      <c r="C1" s="1" t="s">
        <v>1</v>
      </c>
    </row>
    <row r="2" spans="1:3" x14ac:dyDescent="0.3">
      <c r="A2">
        <v>1</v>
      </c>
      <c r="B2" t="s">
        <v>5</v>
      </c>
      <c r="C2">
        <v>25</v>
      </c>
    </row>
    <row r="3" spans="1:3" x14ac:dyDescent="0.3">
      <c r="A3">
        <v>2</v>
      </c>
      <c r="B3" t="s">
        <v>43</v>
      </c>
      <c r="C3">
        <v>24</v>
      </c>
    </row>
    <row r="4" spans="1:3" x14ac:dyDescent="0.3">
      <c r="A4">
        <v>3</v>
      </c>
      <c r="B4" t="s">
        <v>15</v>
      </c>
      <c r="C4">
        <v>23.2</v>
      </c>
    </row>
    <row r="5" spans="1:3" x14ac:dyDescent="0.3">
      <c r="A5">
        <v>4</v>
      </c>
      <c r="B5" t="s">
        <v>13</v>
      </c>
      <c r="C5">
        <v>22.5</v>
      </c>
    </row>
    <row r="6" spans="1:3" x14ac:dyDescent="0.3">
      <c r="A6">
        <v>5</v>
      </c>
      <c r="B6" t="s">
        <v>41</v>
      </c>
      <c r="C6">
        <v>19.7</v>
      </c>
    </row>
    <row r="7" spans="1:3" x14ac:dyDescent="0.3">
      <c r="A7">
        <v>6</v>
      </c>
      <c r="B7" t="s">
        <v>8</v>
      </c>
      <c r="C7">
        <v>19</v>
      </c>
    </row>
    <row r="8" spans="1:3" x14ac:dyDescent="0.3">
      <c r="A8">
        <v>7</v>
      </c>
      <c r="B8" t="s">
        <v>62</v>
      </c>
      <c r="C8">
        <v>18.3</v>
      </c>
    </row>
    <row r="9" spans="1:3" x14ac:dyDescent="0.3">
      <c r="A9">
        <v>8</v>
      </c>
      <c r="B9" t="s">
        <v>7</v>
      </c>
      <c r="C9">
        <v>17.8</v>
      </c>
    </row>
    <row r="10" spans="1:3" x14ac:dyDescent="0.3">
      <c r="A10">
        <v>9</v>
      </c>
      <c r="B10" t="s">
        <v>6</v>
      </c>
      <c r="C10">
        <v>16.7</v>
      </c>
    </row>
    <row r="11" spans="1:3" x14ac:dyDescent="0.3">
      <c r="A11">
        <v>10</v>
      </c>
      <c r="B11" t="s">
        <v>38</v>
      </c>
      <c r="C11">
        <v>16.5</v>
      </c>
    </row>
    <row r="12" spans="1:3" x14ac:dyDescent="0.3">
      <c r="A12">
        <v>11</v>
      </c>
      <c r="B12" t="s">
        <v>68</v>
      </c>
      <c r="C12">
        <v>15.7</v>
      </c>
    </row>
    <row r="13" spans="1:3" x14ac:dyDescent="0.3">
      <c r="A13">
        <v>12</v>
      </c>
      <c r="B13" t="s">
        <v>4</v>
      </c>
      <c r="C13">
        <v>15.5</v>
      </c>
    </row>
    <row r="14" spans="1:3" x14ac:dyDescent="0.3">
      <c r="A14">
        <v>13</v>
      </c>
      <c r="B14" t="s">
        <v>24</v>
      </c>
      <c r="C14">
        <v>15.5</v>
      </c>
    </row>
    <row r="15" spans="1:3" x14ac:dyDescent="0.3">
      <c r="A15">
        <v>14</v>
      </c>
      <c r="B15" t="s">
        <v>14</v>
      </c>
      <c r="C15">
        <v>15.2</v>
      </c>
    </row>
    <row r="16" spans="1:3" x14ac:dyDescent="0.3">
      <c r="A16">
        <v>15</v>
      </c>
      <c r="B16" t="s">
        <v>72</v>
      </c>
      <c r="C16">
        <v>14.4</v>
      </c>
    </row>
    <row r="17" spans="1:3" x14ac:dyDescent="0.3">
      <c r="A17">
        <v>16</v>
      </c>
      <c r="B17" t="s">
        <v>50</v>
      </c>
      <c r="C17">
        <v>13.5</v>
      </c>
    </row>
    <row r="18" spans="1:3" x14ac:dyDescent="0.3">
      <c r="A18">
        <v>17</v>
      </c>
      <c r="B18" t="s">
        <v>19</v>
      </c>
      <c r="C18">
        <v>13</v>
      </c>
    </row>
    <row r="19" spans="1:3" x14ac:dyDescent="0.3">
      <c r="A19">
        <v>18</v>
      </c>
      <c r="B19" t="s">
        <v>34</v>
      </c>
      <c r="C19">
        <v>12.9</v>
      </c>
    </row>
    <row r="20" spans="1:3" x14ac:dyDescent="0.3">
      <c r="A20">
        <v>19</v>
      </c>
      <c r="B20" t="s">
        <v>25</v>
      </c>
      <c r="C20">
        <v>12.7</v>
      </c>
    </row>
    <row r="21" spans="1:3" x14ac:dyDescent="0.3">
      <c r="A21">
        <v>20</v>
      </c>
      <c r="B21" t="s">
        <v>37</v>
      </c>
      <c r="C21">
        <v>12.7</v>
      </c>
    </row>
    <row r="22" spans="1:3" x14ac:dyDescent="0.3">
      <c r="A22">
        <v>21</v>
      </c>
      <c r="B22" t="s">
        <v>23</v>
      </c>
      <c r="C22">
        <v>12.5</v>
      </c>
    </row>
    <row r="23" spans="1:3" x14ac:dyDescent="0.3">
      <c r="A23">
        <v>22</v>
      </c>
      <c r="B23" t="s">
        <v>35</v>
      </c>
      <c r="C23">
        <v>12.4</v>
      </c>
    </row>
    <row r="24" spans="1:3" x14ac:dyDescent="0.3">
      <c r="A24">
        <v>23</v>
      </c>
      <c r="B24" t="s">
        <v>28</v>
      </c>
      <c r="C24">
        <v>11</v>
      </c>
    </row>
    <row r="25" spans="1:3" x14ac:dyDescent="0.3">
      <c r="A25">
        <v>24</v>
      </c>
      <c r="B25" t="s">
        <v>18</v>
      </c>
      <c r="C25">
        <v>10.7</v>
      </c>
    </row>
    <row r="26" spans="1:3" x14ac:dyDescent="0.3">
      <c r="A26">
        <v>25</v>
      </c>
      <c r="B26" t="s">
        <v>21</v>
      </c>
      <c r="C26">
        <v>9.1</v>
      </c>
    </row>
    <row r="27" spans="1:3" x14ac:dyDescent="0.3">
      <c r="A27">
        <v>26</v>
      </c>
      <c r="B27" t="s">
        <v>27</v>
      </c>
      <c r="C27">
        <v>9</v>
      </c>
    </row>
    <row r="28" spans="1:3" x14ac:dyDescent="0.3">
      <c r="A28">
        <v>27</v>
      </c>
      <c r="B28" t="s">
        <v>86</v>
      </c>
      <c r="C28">
        <v>8.6999999999999993</v>
      </c>
    </row>
    <row r="29" spans="1:3" x14ac:dyDescent="0.3">
      <c r="A29">
        <v>28</v>
      </c>
      <c r="B29" t="s">
        <v>3</v>
      </c>
      <c r="C29">
        <v>8.5</v>
      </c>
    </row>
    <row r="30" spans="1:3" x14ac:dyDescent="0.3">
      <c r="A30">
        <v>29</v>
      </c>
      <c r="B30" t="s">
        <v>59</v>
      </c>
      <c r="C30">
        <v>8.5</v>
      </c>
    </row>
    <row r="31" spans="1:3" x14ac:dyDescent="0.3">
      <c r="A31">
        <v>30</v>
      </c>
      <c r="B31" t="s">
        <v>70</v>
      </c>
      <c r="C31">
        <v>7.9</v>
      </c>
    </row>
    <row r="32" spans="1:3" x14ac:dyDescent="0.3">
      <c r="A32">
        <v>31</v>
      </c>
      <c r="B32" t="s">
        <v>12</v>
      </c>
      <c r="C32">
        <v>7.7</v>
      </c>
    </row>
    <row r="33" spans="1:3" x14ac:dyDescent="0.3">
      <c r="A33">
        <v>32</v>
      </c>
      <c r="B33" t="s">
        <v>36</v>
      </c>
      <c r="C33">
        <v>7.1</v>
      </c>
    </row>
    <row r="34" spans="1:3" x14ac:dyDescent="0.3">
      <c r="A34">
        <v>33</v>
      </c>
      <c r="B34" t="s">
        <v>52</v>
      </c>
      <c r="C34">
        <v>7.1</v>
      </c>
    </row>
    <row r="35" spans="1:3" x14ac:dyDescent="0.3">
      <c r="A35">
        <v>34</v>
      </c>
      <c r="B35" t="s">
        <v>9</v>
      </c>
      <c r="C35">
        <v>6.8</v>
      </c>
    </row>
    <row r="36" spans="1:3" x14ac:dyDescent="0.3">
      <c r="A36">
        <v>35</v>
      </c>
      <c r="B36" t="s">
        <v>42</v>
      </c>
      <c r="C36">
        <v>6.8</v>
      </c>
    </row>
    <row r="37" spans="1:3" x14ac:dyDescent="0.3">
      <c r="A37">
        <v>36</v>
      </c>
      <c r="B37" t="s">
        <v>54</v>
      </c>
      <c r="C37">
        <v>6.5</v>
      </c>
    </row>
    <row r="38" spans="1:3" x14ac:dyDescent="0.3">
      <c r="A38">
        <v>37</v>
      </c>
      <c r="B38" t="s">
        <v>44</v>
      </c>
      <c r="C38">
        <v>6.3</v>
      </c>
    </row>
    <row r="39" spans="1:3" x14ac:dyDescent="0.3">
      <c r="A39">
        <v>38</v>
      </c>
      <c r="B39" t="s">
        <v>57</v>
      </c>
      <c r="C39">
        <v>6.2</v>
      </c>
    </row>
    <row r="40" spans="1:3" x14ac:dyDescent="0.3">
      <c r="A40">
        <v>39</v>
      </c>
      <c r="B40" t="s">
        <v>51</v>
      </c>
      <c r="C40">
        <v>6.2</v>
      </c>
    </row>
    <row r="41" spans="1:3" x14ac:dyDescent="0.3">
      <c r="A41">
        <v>40</v>
      </c>
      <c r="B41" t="s">
        <v>78</v>
      </c>
      <c r="C41">
        <v>6.1</v>
      </c>
    </row>
    <row r="42" spans="1:3" x14ac:dyDescent="0.3">
      <c r="A42">
        <v>41</v>
      </c>
      <c r="B42" t="s">
        <v>45</v>
      </c>
      <c r="C42">
        <v>6</v>
      </c>
    </row>
    <row r="43" spans="1:3" x14ac:dyDescent="0.3">
      <c r="A43">
        <v>42</v>
      </c>
      <c r="B43" t="s">
        <v>60</v>
      </c>
      <c r="C43">
        <v>6</v>
      </c>
    </row>
    <row r="44" spans="1:3" x14ac:dyDescent="0.3">
      <c r="A44">
        <v>43</v>
      </c>
      <c r="B44" t="s">
        <v>61</v>
      </c>
      <c r="C44">
        <v>5.9</v>
      </c>
    </row>
    <row r="45" spans="1:3" x14ac:dyDescent="0.3">
      <c r="A45">
        <v>44</v>
      </c>
      <c r="B45" t="s">
        <v>30</v>
      </c>
      <c r="C45">
        <v>4.8</v>
      </c>
    </row>
    <row r="46" spans="1:3" x14ac:dyDescent="0.3">
      <c r="A46">
        <v>45</v>
      </c>
      <c r="B46" t="s">
        <v>79</v>
      </c>
      <c r="C46">
        <v>4.2</v>
      </c>
    </row>
    <row r="47" spans="1:3" x14ac:dyDescent="0.3">
      <c r="A47">
        <v>46</v>
      </c>
      <c r="B47" t="s">
        <v>11</v>
      </c>
      <c r="C47">
        <v>4</v>
      </c>
    </row>
    <row r="48" spans="1:3" x14ac:dyDescent="0.3">
      <c r="A48">
        <v>47</v>
      </c>
      <c r="B48" t="s">
        <v>10</v>
      </c>
      <c r="C48">
        <v>3.8</v>
      </c>
    </row>
    <row r="49" spans="1:3" x14ac:dyDescent="0.3">
      <c r="A49">
        <v>48</v>
      </c>
      <c r="B49" t="s">
        <v>22</v>
      </c>
      <c r="C49">
        <v>3.5</v>
      </c>
    </row>
    <row r="50" spans="1:3" x14ac:dyDescent="0.3">
      <c r="A50">
        <v>49</v>
      </c>
      <c r="B50" t="s">
        <v>17</v>
      </c>
      <c r="C50">
        <v>3.4</v>
      </c>
    </row>
    <row r="51" spans="1:3" x14ac:dyDescent="0.3">
      <c r="A51">
        <v>50</v>
      </c>
      <c r="B51" t="s">
        <v>26</v>
      </c>
      <c r="C51">
        <v>3.3</v>
      </c>
    </row>
    <row r="52" spans="1:3" x14ac:dyDescent="0.3">
      <c r="A52">
        <v>51</v>
      </c>
      <c r="B52" t="s">
        <v>91</v>
      </c>
      <c r="C52">
        <v>3.1</v>
      </c>
    </row>
    <row r="53" spans="1:3" x14ac:dyDescent="0.3">
      <c r="A53">
        <v>52</v>
      </c>
      <c r="B53" t="s">
        <v>16</v>
      </c>
      <c r="C53">
        <v>2.9</v>
      </c>
    </row>
    <row r="54" spans="1:3" x14ac:dyDescent="0.3">
      <c r="A54">
        <v>53</v>
      </c>
      <c r="B54" t="s">
        <v>39</v>
      </c>
      <c r="C54">
        <v>2.9</v>
      </c>
    </row>
    <row r="55" spans="1:3" x14ac:dyDescent="0.3">
      <c r="A55">
        <v>54</v>
      </c>
      <c r="B55" t="s">
        <v>73</v>
      </c>
      <c r="C55">
        <v>2.7</v>
      </c>
    </row>
    <row r="56" spans="1:3" x14ac:dyDescent="0.3">
      <c r="A56">
        <v>55</v>
      </c>
      <c r="B56" t="s">
        <v>100</v>
      </c>
      <c r="C56">
        <v>2.7</v>
      </c>
    </row>
    <row r="57" spans="1:3" x14ac:dyDescent="0.3">
      <c r="A57">
        <v>56</v>
      </c>
      <c r="B57" t="s">
        <v>48</v>
      </c>
      <c r="C57">
        <v>2.6</v>
      </c>
    </row>
    <row r="58" spans="1:3" x14ac:dyDescent="0.3">
      <c r="A58">
        <v>57</v>
      </c>
      <c r="B58" t="s">
        <v>32</v>
      </c>
      <c r="C58">
        <v>1.9</v>
      </c>
    </row>
    <row r="59" spans="1:3" x14ac:dyDescent="0.3">
      <c r="A59">
        <v>58</v>
      </c>
      <c r="B59" t="s">
        <v>77</v>
      </c>
      <c r="C59">
        <v>1.7</v>
      </c>
    </row>
    <row r="60" spans="1:3" x14ac:dyDescent="0.3">
      <c r="A60">
        <v>59</v>
      </c>
      <c r="B60" t="s">
        <v>56</v>
      </c>
      <c r="C60">
        <v>1.7</v>
      </c>
    </row>
    <row r="61" spans="1:3" x14ac:dyDescent="0.3">
      <c r="A61">
        <v>60</v>
      </c>
      <c r="B61" t="s">
        <v>40</v>
      </c>
      <c r="C61">
        <v>0.7</v>
      </c>
    </row>
    <row r="62" spans="1:3" x14ac:dyDescent="0.3">
      <c r="A62">
        <v>61</v>
      </c>
      <c r="B62" t="s">
        <v>80</v>
      </c>
      <c r="C62">
        <v>0.6</v>
      </c>
    </row>
    <row r="63" spans="1:3" x14ac:dyDescent="0.3">
      <c r="A63">
        <v>62</v>
      </c>
      <c r="B63" t="s">
        <v>101</v>
      </c>
      <c r="C63">
        <v>0.3</v>
      </c>
    </row>
    <row r="64" spans="1:3" x14ac:dyDescent="0.3">
      <c r="A64">
        <v>63</v>
      </c>
      <c r="B64" t="s">
        <v>81</v>
      </c>
      <c r="C64">
        <v>0.1</v>
      </c>
    </row>
    <row r="65" spans="1:3" x14ac:dyDescent="0.3">
      <c r="A65">
        <v>64</v>
      </c>
      <c r="B65" t="s">
        <v>90</v>
      </c>
      <c r="C65">
        <v>-0.4</v>
      </c>
    </row>
    <row r="66" spans="1:3" x14ac:dyDescent="0.3">
      <c r="A66">
        <v>65</v>
      </c>
      <c r="B66" t="s">
        <v>53</v>
      </c>
      <c r="C66">
        <v>-1</v>
      </c>
    </row>
    <row r="67" spans="1:3" x14ac:dyDescent="0.3">
      <c r="A67">
        <v>66</v>
      </c>
      <c r="B67" t="s">
        <v>67</v>
      </c>
      <c r="C67">
        <v>-1.4</v>
      </c>
    </row>
    <row r="68" spans="1:3" x14ac:dyDescent="0.3">
      <c r="A68">
        <v>67</v>
      </c>
      <c r="B68" t="s">
        <v>66</v>
      </c>
      <c r="C68">
        <v>-1.5</v>
      </c>
    </row>
    <row r="69" spans="1:3" x14ac:dyDescent="0.3">
      <c r="A69">
        <v>68</v>
      </c>
      <c r="B69" t="s">
        <v>31</v>
      </c>
      <c r="C69">
        <v>-1.5</v>
      </c>
    </row>
    <row r="70" spans="1:3" x14ac:dyDescent="0.3">
      <c r="A70">
        <v>69</v>
      </c>
      <c r="B70" t="s">
        <v>29</v>
      </c>
      <c r="C70">
        <v>-1.6</v>
      </c>
    </row>
    <row r="71" spans="1:3" x14ac:dyDescent="0.3">
      <c r="A71">
        <v>70</v>
      </c>
      <c r="B71" t="s">
        <v>82</v>
      </c>
      <c r="C71">
        <v>-2</v>
      </c>
    </row>
    <row r="72" spans="1:3" x14ac:dyDescent="0.3">
      <c r="A72">
        <v>71</v>
      </c>
      <c r="B72" t="s">
        <v>95</v>
      </c>
      <c r="C72">
        <v>-2.1</v>
      </c>
    </row>
    <row r="73" spans="1:3" x14ac:dyDescent="0.3">
      <c r="A73">
        <v>72</v>
      </c>
      <c r="B73" t="s">
        <v>94</v>
      </c>
      <c r="C73">
        <v>-2.8</v>
      </c>
    </row>
    <row r="74" spans="1:3" x14ac:dyDescent="0.3">
      <c r="A74">
        <v>73</v>
      </c>
      <c r="B74" t="s">
        <v>55</v>
      </c>
      <c r="C74">
        <v>-2.9</v>
      </c>
    </row>
    <row r="75" spans="1:3" x14ac:dyDescent="0.3">
      <c r="A75">
        <v>74</v>
      </c>
      <c r="B75" t="s">
        <v>46</v>
      </c>
      <c r="C75">
        <v>-2.9</v>
      </c>
    </row>
    <row r="76" spans="1:3" x14ac:dyDescent="0.3">
      <c r="A76">
        <v>75</v>
      </c>
      <c r="B76" t="s">
        <v>96</v>
      </c>
      <c r="C76">
        <v>-2.9</v>
      </c>
    </row>
    <row r="77" spans="1:3" x14ac:dyDescent="0.3">
      <c r="A77">
        <v>76</v>
      </c>
      <c r="B77" t="s">
        <v>33</v>
      </c>
      <c r="C77">
        <v>-3.1</v>
      </c>
    </row>
    <row r="78" spans="1:3" x14ac:dyDescent="0.3">
      <c r="A78">
        <v>77</v>
      </c>
      <c r="B78" t="s">
        <v>49</v>
      </c>
      <c r="C78">
        <v>-3.3</v>
      </c>
    </row>
    <row r="79" spans="1:3" x14ac:dyDescent="0.3">
      <c r="A79">
        <v>78</v>
      </c>
      <c r="B79" t="s">
        <v>116</v>
      </c>
      <c r="C79">
        <v>-3.4</v>
      </c>
    </row>
    <row r="80" spans="1:3" x14ac:dyDescent="0.3">
      <c r="A80">
        <v>79</v>
      </c>
      <c r="B80" t="s">
        <v>87</v>
      </c>
      <c r="C80">
        <v>-3.8</v>
      </c>
    </row>
    <row r="81" spans="1:3" x14ac:dyDescent="0.3">
      <c r="A81">
        <v>80</v>
      </c>
      <c r="B81" t="s">
        <v>20</v>
      </c>
      <c r="C81">
        <v>-3.9</v>
      </c>
    </row>
    <row r="82" spans="1:3" x14ac:dyDescent="0.3">
      <c r="A82">
        <v>81</v>
      </c>
      <c r="B82" t="s">
        <v>121</v>
      </c>
      <c r="C82">
        <v>-3.9</v>
      </c>
    </row>
    <row r="83" spans="1:3" x14ac:dyDescent="0.3">
      <c r="A83">
        <v>82</v>
      </c>
      <c r="B83" t="s">
        <v>84</v>
      </c>
      <c r="C83">
        <v>-3.9</v>
      </c>
    </row>
    <row r="84" spans="1:3" x14ac:dyDescent="0.3">
      <c r="A84">
        <v>83</v>
      </c>
      <c r="B84" t="s">
        <v>111</v>
      </c>
      <c r="C84">
        <v>-5</v>
      </c>
    </row>
    <row r="85" spans="1:3" x14ac:dyDescent="0.3">
      <c r="A85">
        <v>84</v>
      </c>
      <c r="B85" t="s">
        <v>69</v>
      </c>
      <c r="C85">
        <v>-5.3</v>
      </c>
    </row>
    <row r="86" spans="1:3" x14ac:dyDescent="0.3">
      <c r="A86">
        <v>85</v>
      </c>
      <c r="B86" t="s">
        <v>117</v>
      </c>
      <c r="C86">
        <v>-5.5</v>
      </c>
    </row>
    <row r="87" spans="1:3" x14ac:dyDescent="0.3">
      <c r="A87">
        <v>86</v>
      </c>
      <c r="B87" t="s">
        <v>118</v>
      </c>
      <c r="C87">
        <v>-5.5</v>
      </c>
    </row>
    <row r="88" spans="1:3" x14ac:dyDescent="0.3">
      <c r="A88">
        <v>87</v>
      </c>
      <c r="B88" t="s">
        <v>47</v>
      </c>
      <c r="C88">
        <v>-5.6</v>
      </c>
    </row>
    <row r="89" spans="1:3" x14ac:dyDescent="0.3">
      <c r="A89">
        <v>88</v>
      </c>
      <c r="B89" t="s">
        <v>113</v>
      </c>
      <c r="C89">
        <v>-5.8</v>
      </c>
    </row>
    <row r="90" spans="1:3" x14ac:dyDescent="0.3">
      <c r="A90">
        <v>89</v>
      </c>
      <c r="B90" t="s">
        <v>63</v>
      </c>
      <c r="C90">
        <v>-5.8</v>
      </c>
    </row>
    <row r="91" spans="1:3" x14ac:dyDescent="0.3">
      <c r="A91">
        <v>90</v>
      </c>
      <c r="B91" t="s">
        <v>89</v>
      </c>
      <c r="C91">
        <v>-6</v>
      </c>
    </row>
    <row r="92" spans="1:3" x14ac:dyDescent="0.3">
      <c r="A92">
        <v>91</v>
      </c>
      <c r="B92" t="s">
        <v>112</v>
      </c>
      <c r="C92">
        <v>-6</v>
      </c>
    </row>
    <row r="93" spans="1:3" x14ac:dyDescent="0.3">
      <c r="A93">
        <v>92</v>
      </c>
      <c r="B93" t="s">
        <v>88</v>
      </c>
      <c r="C93">
        <v>-6.9</v>
      </c>
    </row>
    <row r="94" spans="1:3" x14ac:dyDescent="0.3">
      <c r="A94">
        <v>93</v>
      </c>
      <c r="B94" t="s">
        <v>92</v>
      </c>
      <c r="C94">
        <v>-6.9</v>
      </c>
    </row>
    <row r="95" spans="1:3" x14ac:dyDescent="0.3">
      <c r="A95">
        <v>94</v>
      </c>
      <c r="B95" t="s">
        <v>75</v>
      </c>
      <c r="C95">
        <v>-7.4</v>
      </c>
    </row>
    <row r="96" spans="1:3" x14ac:dyDescent="0.3">
      <c r="A96">
        <v>95</v>
      </c>
      <c r="B96" t="s">
        <v>99</v>
      </c>
      <c r="C96">
        <v>-8.5</v>
      </c>
    </row>
    <row r="97" spans="1:3" x14ac:dyDescent="0.3">
      <c r="A97">
        <v>96</v>
      </c>
      <c r="B97" t="s">
        <v>119</v>
      </c>
      <c r="C97">
        <v>-8.6</v>
      </c>
    </row>
    <row r="98" spans="1:3" x14ac:dyDescent="0.3">
      <c r="A98">
        <v>97</v>
      </c>
      <c r="B98" t="s">
        <v>58</v>
      </c>
      <c r="C98">
        <v>-8.6999999999999993</v>
      </c>
    </row>
    <row r="99" spans="1:3" x14ac:dyDescent="0.3">
      <c r="A99">
        <v>98</v>
      </c>
      <c r="B99" t="s">
        <v>120</v>
      </c>
      <c r="C99">
        <v>-9.1999999999999993</v>
      </c>
    </row>
    <row r="100" spans="1:3" x14ac:dyDescent="0.3">
      <c r="A100">
        <v>99</v>
      </c>
      <c r="B100" t="s">
        <v>64</v>
      </c>
      <c r="C100">
        <v>-9.4</v>
      </c>
    </row>
    <row r="101" spans="1:3" x14ac:dyDescent="0.3">
      <c r="A101">
        <v>100</v>
      </c>
      <c r="B101" t="s">
        <v>83</v>
      </c>
      <c r="C101">
        <v>-9.6</v>
      </c>
    </row>
    <row r="102" spans="1:3" x14ac:dyDescent="0.3">
      <c r="A102">
        <v>101</v>
      </c>
      <c r="B102" t="s">
        <v>76</v>
      </c>
      <c r="C102">
        <v>-10.1</v>
      </c>
    </row>
    <row r="103" spans="1:3" x14ac:dyDescent="0.3">
      <c r="A103">
        <v>102</v>
      </c>
      <c r="B103" t="s">
        <v>102</v>
      </c>
      <c r="C103">
        <v>-10.3</v>
      </c>
    </row>
    <row r="104" spans="1:3" x14ac:dyDescent="0.3">
      <c r="A104">
        <v>103</v>
      </c>
      <c r="B104" t="s">
        <v>65</v>
      </c>
      <c r="C104">
        <v>-10.8</v>
      </c>
    </row>
    <row r="105" spans="1:3" x14ac:dyDescent="0.3">
      <c r="A105">
        <v>104</v>
      </c>
      <c r="B105" t="s">
        <v>97</v>
      </c>
      <c r="C105">
        <v>-10.9</v>
      </c>
    </row>
    <row r="106" spans="1:3" x14ac:dyDescent="0.3">
      <c r="A106">
        <v>105</v>
      </c>
      <c r="B106" t="s">
        <v>106</v>
      </c>
      <c r="C106">
        <v>-11.2</v>
      </c>
    </row>
    <row r="107" spans="1:3" x14ac:dyDescent="0.3">
      <c r="A107">
        <v>106</v>
      </c>
      <c r="B107" t="s">
        <v>103</v>
      </c>
      <c r="C107">
        <v>-11.5</v>
      </c>
    </row>
    <row r="108" spans="1:3" x14ac:dyDescent="0.3">
      <c r="A108">
        <v>107</v>
      </c>
      <c r="B108" t="s">
        <v>115</v>
      </c>
      <c r="C108">
        <v>-12.1</v>
      </c>
    </row>
    <row r="109" spans="1:3" x14ac:dyDescent="0.3">
      <c r="A109">
        <v>108</v>
      </c>
      <c r="B109" t="s">
        <v>98</v>
      </c>
      <c r="C109">
        <v>-12.4</v>
      </c>
    </row>
    <row r="110" spans="1:3" x14ac:dyDescent="0.3">
      <c r="A110">
        <v>109</v>
      </c>
      <c r="B110" t="s">
        <v>93</v>
      </c>
      <c r="C110">
        <v>-12.7</v>
      </c>
    </row>
    <row r="111" spans="1:3" x14ac:dyDescent="0.3">
      <c r="A111">
        <v>110</v>
      </c>
      <c r="B111" t="s">
        <v>85</v>
      </c>
      <c r="C111">
        <v>-12.8</v>
      </c>
    </row>
    <row r="112" spans="1:3" x14ac:dyDescent="0.3">
      <c r="A112">
        <v>111</v>
      </c>
      <c r="B112" t="s">
        <v>71</v>
      </c>
      <c r="C112">
        <v>-13.9</v>
      </c>
    </row>
    <row r="113" spans="1:3" x14ac:dyDescent="0.3">
      <c r="A113">
        <v>112</v>
      </c>
      <c r="B113" t="s">
        <v>108</v>
      </c>
      <c r="C113">
        <v>-14.1</v>
      </c>
    </row>
    <row r="114" spans="1:3" x14ac:dyDescent="0.3">
      <c r="A114">
        <v>113</v>
      </c>
      <c r="B114" t="s">
        <v>104</v>
      </c>
      <c r="C114">
        <v>-14.4</v>
      </c>
    </row>
    <row r="115" spans="1:3" x14ac:dyDescent="0.3">
      <c r="A115">
        <v>114</v>
      </c>
      <c r="B115" t="s">
        <v>105</v>
      </c>
      <c r="C115">
        <v>-15.9</v>
      </c>
    </row>
    <row r="116" spans="1:3" x14ac:dyDescent="0.3">
      <c r="A116">
        <v>115</v>
      </c>
      <c r="B116" t="s">
        <v>107</v>
      </c>
      <c r="C116">
        <v>-16.3</v>
      </c>
    </row>
    <row r="117" spans="1:3" x14ac:dyDescent="0.3">
      <c r="A117">
        <v>116</v>
      </c>
      <c r="B117" t="s">
        <v>109</v>
      </c>
      <c r="C117">
        <v>-16.5</v>
      </c>
    </row>
    <row r="118" spans="1:3" x14ac:dyDescent="0.3">
      <c r="A118">
        <v>117</v>
      </c>
      <c r="B118" t="s">
        <v>122</v>
      </c>
      <c r="C118">
        <v>-17.399999999999999</v>
      </c>
    </row>
    <row r="119" spans="1:3" x14ac:dyDescent="0.3">
      <c r="A119">
        <v>118</v>
      </c>
      <c r="B119" t="s">
        <v>110</v>
      </c>
      <c r="C119">
        <v>-17.5</v>
      </c>
    </row>
    <row r="120" spans="1:3" x14ac:dyDescent="0.3">
      <c r="A120">
        <v>119</v>
      </c>
      <c r="B120" t="s">
        <v>74</v>
      </c>
      <c r="C120">
        <v>-20.5</v>
      </c>
    </row>
    <row r="121" spans="1:3" x14ac:dyDescent="0.3">
      <c r="A121">
        <v>120</v>
      </c>
      <c r="B121" t="s">
        <v>114</v>
      </c>
      <c r="C121">
        <v>-21.1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1"/>
  <sheetViews>
    <sheetView topLeftCell="A103" workbookViewId="0">
      <selection activeCell="F7" sqref="F7"/>
    </sheetView>
  </sheetViews>
  <sheetFormatPr defaultRowHeight="14.4" x14ac:dyDescent="0.3"/>
  <cols>
    <col min="1" max="1" width="4" bestFit="1" customWidth="1"/>
    <col min="2" max="2" width="19.44140625" bestFit="1" customWidth="1"/>
    <col min="3" max="3" width="5.6640625" bestFit="1" customWidth="1"/>
  </cols>
  <sheetData>
    <row r="1" spans="1:3" x14ac:dyDescent="0.3">
      <c r="A1" s="1" t="s">
        <v>2</v>
      </c>
      <c r="B1" s="1" t="s">
        <v>0</v>
      </c>
      <c r="C1" s="1" t="s">
        <v>1</v>
      </c>
    </row>
    <row r="2" spans="1:3" x14ac:dyDescent="0.3">
      <c r="A2">
        <v>1</v>
      </c>
      <c r="B2" t="s">
        <v>35</v>
      </c>
      <c r="C2">
        <v>26.2</v>
      </c>
    </row>
    <row r="3" spans="1:3" x14ac:dyDescent="0.3">
      <c r="A3">
        <v>2</v>
      </c>
      <c r="B3" t="s">
        <v>21</v>
      </c>
      <c r="C3">
        <v>23.9</v>
      </c>
    </row>
    <row r="4" spans="1:3" x14ac:dyDescent="0.3">
      <c r="A4">
        <v>3</v>
      </c>
      <c r="B4" t="s">
        <v>6</v>
      </c>
      <c r="C4">
        <v>23</v>
      </c>
    </row>
    <row r="5" spans="1:3" x14ac:dyDescent="0.3">
      <c r="A5">
        <v>4</v>
      </c>
      <c r="B5" t="s">
        <v>43</v>
      </c>
      <c r="C5">
        <v>22.9</v>
      </c>
    </row>
    <row r="6" spans="1:3" x14ac:dyDescent="0.3">
      <c r="A6">
        <v>5</v>
      </c>
      <c r="B6" t="s">
        <v>8</v>
      </c>
      <c r="C6">
        <v>20.9</v>
      </c>
    </row>
    <row r="7" spans="1:3" x14ac:dyDescent="0.3">
      <c r="A7">
        <v>6</v>
      </c>
      <c r="B7" t="s">
        <v>70</v>
      </c>
      <c r="C7">
        <v>20.2</v>
      </c>
    </row>
    <row r="8" spans="1:3" x14ac:dyDescent="0.3">
      <c r="A8">
        <v>7</v>
      </c>
      <c r="B8" t="s">
        <v>86</v>
      </c>
      <c r="C8">
        <v>20.100000000000001</v>
      </c>
    </row>
    <row r="9" spans="1:3" x14ac:dyDescent="0.3">
      <c r="A9">
        <v>8</v>
      </c>
      <c r="B9" t="s">
        <v>34</v>
      </c>
      <c r="C9">
        <v>20</v>
      </c>
    </row>
    <row r="10" spans="1:3" x14ac:dyDescent="0.3">
      <c r="A10">
        <v>9</v>
      </c>
      <c r="B10" t="s">
        <v>37</v>
      </c>
      <c r="C10">
        <v>19.8</v>
      </c>
    </row>
    <row r="11" spans="1:3" x14ac:dyDescent="0.3">
      <c r="A11">
        <v>10</v>
      </c>
      <c r="B11" t="s">
        <v>41</v>
      </c>
      <c r="C11">
        <v>18.399999999999999</v>
      </c>
    </row>
    <row r="12" spans="1:3" x14ac:dyDescent="0.3">
      <c r="A12">
        <v>11</v>
      </c>
      <c r="B12" t="s">
        <v>45</v>
      </c>
      <c r="C12">
        <v>16.8</v>
      </c>
    </row>
    <row r="13" spans="1:3" x14ac:dyDescent="0.3">
      <c r="A13">
        <v>12</v>
      </c>
      <c r="B13" t="s">
        <v>27</v>
      </c>
      <c r="C13">
        <v>16.7</v>
      </c>
    </row>
    <row r="14" spans="1:3" x14ac:dyDescent="0.3">
      <c r="A14">
        <v>13</v>
      </c>
      <c r="B14" t="s">
        <v>30</v>
      </c>
      <c r="C14">
        <v>16.2</v>
      </c>
    </row>
    <row r="15" spans="1:3" x14ac:dyDescent="0.3">
      <c r="A15">
        <v>14</v>
      </c>
      <c r="B15" t="s">
        <v>11</v>
      </c>
      <c r="C15">
        <v>15.5</v>
      </c>
    </row>
    <row r="16" spans="1:3" x14ac:dyDescent="0.3">
      <c r="A16">
        <v>15</v>
      </c>
      <c r="B16" t="s">
        <v>4</v>
      </c>
      <c r="C16">
        <v>15</v>
      </c>
    </row>
    <row r="17" spans="1:3" x14ac:dyDescent="0.3">
      <c r="A17">
        <v>16</v>
      </c>
      <c r="B17" t="s">
        <v>7</v>
      </c>
      <c r="C17">
        <v>14.7</v>
      </c>
    </row>
    <row r="18" spans="1:3" x14ac:dyDescent="0.3">
      <c r="A18">
        <v>17</v>
      </c>
      <c r="B18" t="s">
        <v>72</v>
      </c>
      <c r="C18">
        <v>13.6</v>
      </c>
    </row>
    <row r="19" spans="1:3" x14ac:dyDescent="0.3">
      <c r="A19">
        <v>18</v>
      </c>
      <c r="B19" t="s">
        <v>13</v>
      </c>
      <c r="C19">
        <v>13.4</v>
      </c>
    </row>
    <row r="20" spans="1:3" x14ac:dyDescent="0.3">
      <c r="A20">
        <v>19</v>
      </c>
      <c r="B20" t="s">
        <v>38</v>
      </c>
      <c r="C20">
        <v>13.3</v>
      </c>
    </row>
    <row r="21" spans="1:3" x14ac:dyDescent="0.3">
      <c r="A21">
        <v>20</v>
      </c>
      <c r="B21" t="s">
        <v>50</v>
      </c>
      <c r="C21">
        <v>12.7</v>
      </c>
    </row>
    <row r="22" spans="1:3" x14ac:dyDescent="0.3">
      <c r="A22">
        <v>21</v>
      </c>
      <c r="B22" t="s">
        <v>68</v>
      </c>
      <c r="C22">
        <v>12.7</v>
      </c>
    </row>
    <row r="23" spans="1:3" x14ac:dyDescent="0.3">
      <c r="A23">
        <v>22</v>
      </c>
      <c r="B23" t="s">
        <v>51</v>
      </c>
      <c r="C23">
        <v>12.1</v>
      </c>
    </row>
    <row r="24" spans="1:3" x14ac:dyDescent="0.3">
      <c r="A24">
        <v>23</v>
      </c>
      <c r="B24" t="s">
        <v>9</v>
      </c>
      <c r="C24">
        <v>10.7</v>
      </c>
    </row>
    <row r="25" spans="1:3" x14ac:dyDescent="0.3">
      <c r="A25">
        <v>24</v>
      </c>
      <c r="B25" t="s">
        <v>44</v>
      </c>
      <c r="C25">
        <v>10.6</v>
      </c>
    </row>
    <row r="26" spans="1:3" x14ac:dyDescent="0.3">
      <c r="A26">
        <v>25</v>
      </c>
      <c r="B26" t="s">
        <v>23</v>
      </c>
      <c r="C26">
        <v>10.5</v>
      </c>
    </row>
    <row r="27" spans="1:3" x14ac:dyDescent="0.3">
      <c r="A27">
        <v>26</v>
      </c>
      <c r="B27" t="s">
        <v>52</v>
      </c>
      <c r="C27">
        <v>10.5</v>
      </c>
    </row>
    <row r="28" spans="1:3" x14ac:dyDescent="0.3">
      <c r="A28">
        <v>27</v>
      </c>
      <c r="B28" t="s">
        <v>36</v>
      </c>
      <c r="C28">
        <v>10.5</v>
      </c>
    </row>
    <row r="29" spans="1:3" x14ac:dyDescent="0.3">
      <c r="A29">
        <v>28</v>
      </c>
      <c r="B29" t="s">
        <v>5</v>
      </c>
      <c r="C29">
        <v>10.4</v>
      </c>
    </row>
    <row r="30" spans="1:3" x14ac:dyDescent="0.3">
      <c r="A30">
        <v>29</v>
      </c>
      <c r="B30" t="s">
        <v>28</v>
      </c>
      <c r="C30">
        <v>10</v>
      </c>
    </row>
    <row r="31" spans="1:3" x14ac:dyDescent="0.3">
      <c r="A31">
        <v>30</v>
      </c>
      <c r="B31" t="s">
        <v>12</v>
      </c>
      <c r="C31">
        <v>9.1999999999999993</v>
      </c>
    </row>
    <row r="32" spans="1:3" x14ac:dyDescent="0.3">
      <c r="A32">
        <v>31</v>
      </c>
      <c r="B32" t="s">
        <v>3</v>
      </c>
      <c r="C32">
        <v>9.1</v>
      </c>
    </row>
    <row r="33" spans="1:3" x14ac:dyDescent="0.3">
      <c r="A33">
        <v>32</v>
      </c>
      <c r="B33" t="s">
        <v>62</v>
      </c>
      <c r="C33">
        <v>8.8000000000000007</v>
      </c>
    </row>
    <row r="34" spans="1:3" x14ac:dyDescent="0.3">
      <c r="A34">
        <v>33</v>
      </c>
      <c r="B34" t="s">
        <v>20</v>
      </c>
      <c r="C34">
        <v>8.6</v>
      </c>
    </row>
    <row r="35" spans="1:3" x14ac:dyDescent="0.3">
      <c r="A35">
        <v>34</v>
      </c>
      <c r="B35" t="s">
        <v>69</v>
      </c>
      <c r="C35">
        <v>8</v>
      </c>
    </row>
    <row r="36" spans="1:3" x14ac:dyDescent="0.3">
      <c r="A36">
        <v>35</v>
      </c>
      <c r="B36" t="s">
        <v>47</v>
      </c>
      <c r="C36">
        <v>7.5</v>
      </c>
    </row>
    <row r="37" spans="1:3" x14ac:dyDescent="0.3">
      <c r="A37">
        <v>36</v>
      </c>
      <c r="B37" t="s">
        <v>91</v>
      </c>
      <c r="C37">
        <v>7.1</v>
      </c>
    </row>
    <row r="38" spans="1:3" x14ac:dyDescent="0.3">
      <c r="A38">
        <v>37</v>
      </c>
      <c r="B38" t="s">
        <v>39</v>
      </c>
      <c r="C38">
        <v>6.3</v>
      </c>
    </row>
    <row r="39" spans="1:3" x14ac:dyDescent="0.3">
      <c r="A39">
        <v>38</v>
      </c>
      <c r="B39" t="s">
        <v>24</v>
      </c>
      <c r="C39">
        <v>6.1</v>
      </c>
    </row>
    <row r="40" spans="1:3" x14ac:dyDescent="0.3">
      <c r="A40">
        <v>39</v>
      </c>
      <c r="B40" t="s">
        <v>40</v>
      </c>
      <c r="C40">
        <v>5.8</v>
      </c>
    </row>
    <row r="41" spans="1:3" x14ac:dyDescent="0.3">
      <c r="A41">
        <v>40</v>
      </c>
      <c r="B41" t="s">
        <v>16</v>
      </c>
      <c r="C41">
        <v>5.8</v>
      </c>
    </row>
    <row r="42" spans="1:3" x14ac:dyDescent="0.3">
      <c r="A42">
        <v>41</v>
      </c>
      <c r="B42" t="s">
        <v>29</v>
      </c>
      <c r="C42">
        <v>5</v>
      </c>
    </row>
    <row r="43" spans="1:3" x14ac:dyDescent="0.3">
      <c r="A43">
        <v>42</v>
      </c>
      <c r="B43" t="s">
        <v>58</v>
      </c>
      <c r="C43">
        <v>4.4000000000000004</v>
      </c>
    </row>
    <row r="44" spans="1:3" x14ac:dyDescent="0.3">
      <c r="A44">
        <v>43</v>
      </c>
      <c r="B44" t="s">
        <v>46</v>
      </c>
      <c r="C44">
        <v>3.6</v>
      </c>
    </row>
    <row r="45" spans="1:3" x14ac:dyDescent="0.3">
      <c r="A45">
        <v>44</v>
      </c>
      <c r="B45" t="s">
        <v>15</v>
      </c>
      <c r="C45">
        <v>3.4</v>
      </c>
    </row>
    <row r="46" spans="1:3" x14ac:dyDescent="0.3">
      <c r="A46">
        <v>45</v>
      </c>
      <c r="B46" t="s">
        <v>118</v>
      </c>
      <c r="C46">
        <v>3.4</v>
      </c>
    </row>
    <row r="47" spans="1:3" x14ac:dyDescent="0.3">
      <c r="A47">
        <v>46</v>
      </c>
      <c r="B47" t="s">
        <v>98</v>
      </c>
      <c r="C47">
        <v>3.3</v>
      </c>
    </row>
    <row r="48" spans="1:3" x14ac:dyDescent="0.3">
      <c r="A48">
        <v>47</v>
      </c>
      <c r="B48" t="s">
        <v>18</v>
      </c>
      <c r="C48">
        <v>3.2</v>
      </c>
    </row>
    <row r="49" spans="1:3" x14ac:dyDescent="0.3">
      <c r="A49">
        <v>48</v>
      </c>
      <c r="B49" t="s">
        <v>92</v>
      </c>
      <c r="C49">
        <v>3.2</v>
      </c>
    </row>
    <row r="50" spans="1:3" x14ac:dyDescent="0.3">
      <c r="A50">
        <v>49</v>
      </c>
      <c r="B50" t="s">
        <v>22</v>
      </c>
      <c r="C50">
        <v>2.9</v>
      </c>
    </row>
    <row r="51" spans="1:3" x14ac:dyDescent="0.3">
      <c r="A51">
        <v>50</v>
      </c>
      <c r="B51" t="s">
        <v>73</v>
      </c>
      <c r="C51">
        <v>2.7</v>
      </c>
    </row>
    <row r="52" spans="1:3" x14ac:dyDescent="0.3">
      <c r="A52">
        <v>51</v>
      </c>
      <c r="B52" t="s">
        <v>31</v>
      </c>
      <c r="C52">
        <v>2.6</v>
      </c>
    </row>
    <row r="53" spans="1:3" x14ac:dyDescent="0.3">
      <c r="A53">
        <v>52</v>
      </c>
      <c r="B53" t="s">
        <v>100</v>
      </c>
      <c r="C53">
        <v>2.6</v>
      </c>
    </row>
    <row r="54" spans="1:3" x14ac:dyDescent="0.3">
      <c r="A54">
        <v>53</v>
      </c>
      <c r="B54" t="s">
        <v>56</v>
      </c>
      <c r="C54">
        <v>2.5</v>
      </c>
    </row>
    <row r="55" spans="1:3" x14ac:dyDescent="0.3">
      <c r="A55">
        <v>54</v>
      </c>
      <c r="B55" t="s">
        <v>49</v>
      </c>
      <c r="C55">
        <v>2.4</v>
      </c>
    </row>
    <row r="56" spans="1:3" x14ac:dyDescent="0.3">
      <c r="A56">
        <v>55</v>
      </c>
      <c r="B56" t="s">
        <v>63</v>
      </c>
      <c r="C56">
        <v>2.4</v>
      </c>
    </row>
    <row r="57" spans="1:3" x14ac:dyDescent="0.3">
      <c r="A57">
        <v>56</v>
      </c>
      <c r="B57" t="s">
        <v>78</v>
      </c>
      <c r="C57">
        <v>2.2999999999999998</v>
      </c>
    </row>
    <row r="58" spans="1:3" x14ac:dyDescent="0.3">
      <c r="A58">
        <v>57</v>
      </c>
      <c r="B58" t="s">
        <v>10</v>
      </c>
      <c r="C58">
        <v>1.6</v>
      </c>
    </row>
    <row r="59" spans="1:3" x14ac:dyDescent="0.3">
      <c r="A59">
        <v>58</v>
      </c>
      <c r="B59" t="s">
        <v>14</v>
      </c>
      <c r="C59">
        <v>1.5</v>
      </c>
    </row>
    <row r="60" spans="1:3" x14ac:dyDescent="0.3">
      <c r="A60">
        <v>59</v>
      </c>
      <c r="B60" t="s">
        <v>80</v>
      </c>
      <c r="C60">
        <v>1.5</v>
      </c>
    </row>
    <row r="61" spans="1:3" x14ac:dyDescent="0.3">
      <c r="A61">
        <v>60</v>
      </c>
      <c r="B61" t="s">
        <v>25</v>
      </c>
      <c r="C61">
        <v>1.2</v>
      </c>
    </row>
    <row r="62" spans="1:3" x14ac:dyDescent="0.3">
      <c r="A62">
        <v>61</v>
      </c>
      <c r="B62" t="s">
        <v>32</v>
      </c>
      <c r="C62">
        <v>1.1000000000000001</v>
      </c>
    </row>
    <row r="63" spans="1:3" x14ac:dyDescent="0.3">
      <c r="A63">
        <v>62</v>
      </c>
      <c r="B63" t="s">
        <v>106</v>
      </c>
      <c r="C63">
        <v>1.1000000000000001</v>
      </c>
    </row>
    <row r="64" spans="1:3" x14ac:dyDescent="0.3">
      <c r="A64">
        <v>63</v>
      </c>
      <c r="B64" t="s">
        <v>57</v>
      </c>
      <c r="C64">
        <v>1.1000000000000001</v>
      </c>
    </row>
    <row r="65" spans="1:3" x14ac:dyDescent="0.3">
      <c r="A65">
        <v>64</v>
      </c>
      <c r="B65" t="s">
        <v>26</v>
      </c>
      <c r="C65">
        <v>0.9</v>
      </c>
    </row>
    <row r="66" spans="1:3" x14ac:dyDescent="0.3">
      <c r="A66">
        <v>65</v>
      </c>
      <c r="B66" t="s">
        <v>19</v>
      </c>
      <c r="C66">
        <v>0.7</v>
      </c>
    </row>
    <row r="67" spans="1:3" x14ac:dyDescent="0.3">
      <c r="A67">
        <v>66</v>
      </c>
      <c r="B67" t="s">
        <v>67</v>
      </c>
      <c r="C67">
        <v>0.4</v>
      </c>
    </row>
    <row r="68" spans="1:3" x14ac:dyDescent="0.3">
      <c r="A68">
        <v>67</v>
      </c>
      <c r="B68" t="s">
        <v>87</v>
      </c>
      <c r="C68">
        <v>0</v>
      </c>
    </row>
    <row r="69" spans="1:3" x14ac:dyDescent="0.3">
      <c r="A69">
        <v>68</v>
      </c>
      <c r="B69" t="s">
        <v>53</v>
      </c>
      <c r="C69">
        <v>-0.1</v>
      </c>
    </row>
    <row r="70" spans="1:3" x14ac:dyDescent="0.3">
      <c r="A70">
        <v>69</v>
      </c>
      <c r="B70" t="s">
        <v>55</v>
      </c>
      <c r="C70">
        <v>-0.7</v>
      </c>
    </row>
    <row r="71" spans="1:3" x14ac:dyDescent="0.3">
      <c r="A71">
        <v>70</v>
      </c>
      <c r="B71" t="s">
        <v>54</v>
      </c>
      <c r="C71">
        <v>-0.8</v>
      </c>
    </row>
    <row r="72" spans="1:3" x14ac:dyDescent="0.3">
      <c r="A72">
        <v>71</v>
      </c>
      <c r="B72" t="s">
        <v>97</v>
      </c>
      <c r="C72">
        <v>-1.3</v>
      </c>
    </row>
    <row r="73" spans="1:3" x14ac:dyDescent="0.3">
      <c r="A73">
        <v>72</v>
      </c>
      <c r="B73" t="s">
        <v>88</v>
      </c>
      <c r="C73">
        <v>-1.4</v>
      </c>
    </row>
    <row r="74" spans="1:3" x14ac:dyDescent="0.3">
      <c r="A74">
        <v>73</v>
      </c>
      <c r="B74" t="s">
        <v>85</v>
      </c>
      <c r="C74">
        <v>-2.2000000000000002</v>
      </c>
    </row>
    <row r="75" spans="1:3" x14ac:dyDescent="0.3">
      <c r="A75">
        <v>74</v>
      </c>
      <c r="B75" t="s">
        <v>94</v>
      </c>
      <c r="C75">
        <v>-2.6</v>
      </c>
    </row>
    <row r="76" spans="1:3" x14ac:dyDescent="0.3">
      <c r="A76">
        <v>75</v>
      </c>
      <c r="B76" t="s">
        <v>81</v>
      </c>
      <c r="C76">
        <v>-2.7</v>
      </c>
    </row>
    <row r="77" spans="1:3" x14ac:dyDescent="0.3">
      <c r="A77">
        <v>76</v>
      </c>
      <c r="B77" t="s">
        <v>116</v>
      </c>
      <c r="C77">
        <v>-2.8</v>
      </c>
    </row>
    <row r="78" spans="1:3" x14ac:dyDescent="0.3">
      <c r="A78">
        <v>77</v>
      </c>
      <c r="B78" t="s">
        <v>119</v>
      </c>
      <c r="C78">
        <v>-3.6</v>
      </c>
    </row>
    <row r="79" spans="1:3" x14ac:dyDescent="0.3">
      <c r="A79">
        <v>78</v>
      </c>
      <c r="B79" t="s">
        <v>61</v>
      </c>
      <c r="C79">
        <v>-4</v>
      </c>
    </row>
    <row r="80" spans="1:3" x14ac:dyDescent="0.3">
      <c r="A80">
        <v>79</v>
      </c>
      <c r="B80" t="s">
        <v>110</v>
      </c>
      <c r="C80">
        <v>-4.3</v>
      </c>
    </row>
    <row r="81" spans="1:3" x14ac:dyDescent="0.3">
      <c r="A81">
        <v>80</v>
      </c>
      <c r="B81" t="s">
        <v>59</v>
      </c>
      <c r="C81">
        <v>-4.3</v>
      </c>
    </row>
    <row r="82" spans="1:3" x14ac:dyDescent="0.3">
      <c r="A82">
        <v>81</v>
      </c>
      <c r="B82" t="s">
        <v>121</v>
      </c>
      <c r="C82">
        <v>-4.5999999999999996</v>
      </c>
    </row>
    <row r="83" spans="1:3" x14ac:dyDescent="0.3">
      <c r="A83">
        <v>82</v>
      </c>
      <c r="B83" t="s">
        <v>48</v>
      </c>
      <c r="C83">
        <v>-4.7</v>
      </c>
    </row>
    <row r="84" spans="1:3" x14ac:dyDescent="0.3">
      <c r="A84">
        <v>83</v>
      </c>
      <c r="B84" t="s">
        <v>101</v>
      </c>
      <c r="C84">
        <v>-4.8</v>
      </c>
    </row>
    <row r="85" spans="1:3" x14ac:dyDescent="0.3">
      <c r="A85">
        <v>84</v>
      </c>
      <c r="B85" t="s">
        <v>60</v>
      </c>
      <c r="C85">
        <v>-5.2</v>
      </c>
    </row>
    <row r="86" spans="1:3" x14ac:dyDescent="0.3">
      <c r="A86">
        <v>85</v>
      </c>
      <c r="B86" t="s">
        <v>79</v>
      </c>
      <c r="C86">
        <v>-5.3</v>
      </c>
    </row>
    <row r="87" spans="1:3" x14ac:dyDescent="0.3">
      <c r="A87">
        <v>86</v>
      </c>
      <c r="B87" t="s">
        <v>82</v>
      </c>
      <c r="C87">
        <v>-5.7</v>
      </c>
    </row>
    <row r="88" spans="1:3" x14ac:dyDescent="0.3">
      <c r="A88">
        <v>87</v>
      </c>
      <c r="B88" t="s">
        <v>33</v>
      </c>
      <c r="C88">
        <v>-6.1</v>
      </c>
    </row>
    <row r="89" spans="1:3" x14ac:dyDescent="0.3">
      <c r="A89">
        <v>88</v>
      </c>
      <c r="B89" t="s">
        <v>93</v>
      </c>
      <c r="C89">
        <v>-6.2</v>
      </c>
    </row>
    <row r="90" spans="1:3" x14ac:dyDescent="0.3">
      <c r="A90">
        <v>89</v>
      </c>
      <c r="B90" t="s">
        <v>74</v>
      </c>
      <c r="C90">
        <v>-7.2</v>
      </c>
    </row>
    <row r="91" spans="1:3" x14ac:dyDescent="0.3">
      <c r="A91">
        <v>90</v>
      </c>
      <c r="B91" t="s">
        <v>96</v>
      </c>
      <c r="C91">
        <v>-7.3</v>
      </c>
    </row>
    <row r="92" spans="1:3" x14ac:dyDescent="0.3">
      <c r="A92">
        <v>91</v>
      </c>
      <c r="B92" t="s">
        <v>109</v>
      </c>
      <c r="C92">
        <v>-7.7</v>
      </c>
    </row>
    <row r="93" spans="1:3" x14ac:dyDescent="0.3">
      <c r="A93">
        <v>92</v>
      </c>
      <c r="B93" t="s">
        <v>113</v>
      </c>
      <c r="C93">
        <v>-7.7</v>
      </c>
    </row>
    <row r="94" spans="1:3" x14ac:dyDescent="0.3">
      <c r="A94">
        <v>93</v>
      </c>
      <c r="B94" t="s">
        <v>102</v>
      </c>
      <c r="C94">
        <v>-8.5</v>
      </c>
    </row>
    <row r="95" spans="1:3" x14ac:dyDescent="0.3">
      <c r="A95">
        <v>94</v>
      </c>
      <c r="B95" t="s">
        <v>104</v>
      </c>
      <c r="C95">
        <v>-8.5</v>
      </c>
    </row>
    <row r="96" spans="1:3" x14ac:dyDescent="0.3">
      <c r="A96">
        <v>95</v>
      </c>
      <c r="B96" t="s">
        <v>117</v>
      </c>
      <c r="C96">
        <v>-8.6</v>
      </c>
    </row>
    <row r="97" spans="1:3" x14ac:dyDescent="0.3">
      <c r="A97">
        <v>96</v>
      </c>
      <c r="B97" t="s">
        <v>66</v>
      </c>
      <c r="C97">
        <v>-8.6</v>
      </c>
    </row>
    <row r="98" spans="1:3" x14ac:dyDescent="0.3">
      <c r="A98">
        <v>97</v>
      </c>
      <c r="B98" t="s">
        <v>42</v>
      </c>
      <c r="C98">
        <v>-8.6999999999999993</v>
      </c>
    </row>
    <row r="99" spans="1:3" x14ac:dyDescent="0.3">
      <c r="A99">
        <v>98</v>
      </c>
      <c r="B99" t="s">
        <v>64</v>
      </c>
      <c r="C99">
        <v>-8.9</v>
      </c>
    </row>
    <row r="100" spans="1:3" x14ac:dyDescent="0.3">
      <c r="A100">
        <v>99</v>
      </c>
      <c r="B100" t="s">
        <v>77</v>
      </c>
      <c r="C100">
        <v>-9.3000000000000007</v>
      </c>
    </row>
    <row r="101" spans="1:3" x14ac:dyDescent="0.3">
      <c r="A101">
        <v>100</v>
      </c>
      <c r="B101" t="s">
        <v>75</v>
      </c>
      <c r="C101">
        <v>-9.4</v>
      </c>
    </row>
    <row r="102" spans="1:3" x14ac:dyDescent="0.3">
      <c r="A102">
        <v>101</v>
      </c>
      <c r="B102" t="s">
        <v>89</v>
      </c>
      <c r="C102">
        <v>-11</v>
      </c>
    </row>
    <row r="103" spans="1:3" x14ac:dyDescent="0.3">
      <c r="A103">
        <v>102</v>
      </c>
      <c r="B103" t="s">
        <v>115</v>
      </c>
      <c r="C103">
        <v>-11.1</v>
      </c>
    </row>
    <row r="104" spans="1:3" x14ac:dyDescent="0.3">
      <c r="A104">
        <v>103</v>
      </c>
      <c r="B104" t="s">
        <v>108</v>
      </c>
      <c r="C104">
        <v>-13.7</v>
      </c>
    </row>
    <row r="105" spans="1:3" x14ac:dyDescent="0.3">
      <c r="A105">
        <v>104</v>
      </c>
      <c r="B105" t="s">
        <v>76</v>
      </c>
      <c r="C105">
        <v>-13.8</v>
      </c>
    </row>
    <row r="106" spans="1:3" x14ac:dyDescent="0.3">
      <c r="A106">
        <v>105</v>
      </c>
      <c r="B106" t="s">
        <v>120</v>
      </c>
      <c r="C106">
        <v>-13.9</v>
      </c>
    </row>
    <row r="107" spans="1:3" x14ac:dyDescent="0.3">
      <c r="A107">
        <v>106</v>
      </c>
      <c r="B107" t="s">
        <v>105</v>
      </c>
      <c r="C107">
        <v>-14</v>
      </c>
    </row>
    <row r="108" spans="1:3" x14ac:dyDescent="0.3">
      <c r="A108">
        <v>107</v>
      </c>
      <c r="B108" t="s">
        <v>84</v>
      </c>
      <c r="C108">
        <v>-14.5</v>
      </c>
    </row>
    <row r="109" spans="1:3" x14ac:dyDescent="0.3">
      <c r="A109">
        <v>108</v>
      </c>
      <c r="B109" t="s">
        <v>99</v>
      </c>
      <c r="C109">
        <v>-14.9</v>
      </c>
    </row>
    <row r="110" spans="1:3" x14ac:dyDescent="0.3">
      <c r="A110">
        <v>109</v>
      </c>
      <c r="B110" t="s">
        <v>107</v>
      </c>
      <c r="C110">
        <v>-15.2</v>
      </c>
    </row>
    <row r="111" spans="1:3" x14ac:dyDescent="0.3">
      <c r="A111">
        <v>110</v>
      </c>
      <c r="B111" t="s">
        <v>95</v>
      </c>
      <c r="C111">
        <v>-15.4</v>
      </c>
    </row>
    <row r="112" spans="1:3" x14ac:dyDescent="0.3">
      <c r="A112">
        <v>111</v>
      </c>
      <c r="B112" t="s">
        <v>122</v>
      </c>
      <c r="C112">
        <v>-16.100000000000001</v>
      </c>
    </row>
    <row r="113" spans="1:3" x14ac:dyDescent="0.3">
      <c r="A113">
        <v>112</v>
      </c>
      <c r="B113" t="s">
        <v>103</v>
      </c>
      <c r="C113">
        <v>-16.5</v>
      </c>
    </row>
    <row r="114" spans="1:3" x14ac:dyDescent="0.3">
      <c r="A114">
        <v>113</v>
      </c>
      <c r="B114" t="s">
        <v>83</v>
      </c>
      <c r="C114">
        <v>-16.7</v>
      </c>
    </row>
    <row r="115" spans="1:3" x14ac:dyDescent="0.3">
      <c r="A115">
        <v>114</v>
      </c>
      <c r="B115" t="s">
        <v>112</v>
      </c>
      <c r="C115">
        <v>-16.7</v>
      </c>
    </row>
    <row r="116" spans="1:3" x14ac:dyDescent="0.3">
      <c r="A116">
        <v>115</v>
      </c>
      <c r="B116" t="s">
        <v>90</v>
      </c>
      <c r="C116">
        <v>-18.399999999999999</v>
      </c>
    </row>
    <row r="117" spans="1:3" x14ac:dyDescent="0.3">
      <c r="A117">
        <v>116</v>
      </c>
      <c r="B117" t="s">
        <v>17</v>
      </c>
      <c r="C117">
        <v>-19.3</v>
      </c>
    </row>
    <row r="118" spans="1:3" x14ac:dyDescent="0.3">
      <c r="A118">
        <v>117</v>
      </c>
      <c r="B118" t="s">
        <v>71</v>
      </c>
      <c r="C118">
        <v>-19.8</v>
      </c>
    </row>
    <row r="119" spans="1:3" x14ac:dyDescent="0.3">
      <c r="A119">
        <v>118</v>
      </c>
      <c r="B119" t="s">
        <v>111</v>
      </c>
      <c r="C119">
        <v>-20.8</v>
      </c>
    </row>
    <row r="120" spans="1:3" x14ac:dyDescent="0.3">
      <c r="A120">
        <v>119</v>
      </c>
      <c r="B120" t="s">
        <v>65</v>
      </c>
      <c r="C120">
        <v>-21.8</v>
      </c>
    </row>
    <row r="121" spans="1:3" x14ac:dyDescent="0.3">
      <c r="A121">
        <v>120</v>
      </c>
      <c r="B121" t="s">
        <v>114</v>
      </c>
      <c r="C121">
        <v>-23.7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1"/>
  <sheetViews>
    <sheetView topLeftCell="A94" workbookViewId="0">
      <selection activeCell="F7" sqref="F7"/>
    </sheetView>
  </sheetViews>
  <sheetFormatPr defaultRowHeight="14.4" x14ac:dyDescent="0.3"/>
  <cols>
    <col min="1" max="1" width="4" bestFit="1" customWidth="1"/>
    <col min="2" max="2" width="19.44140625" bestFit="1" customWidth="1"/>
    <col min="3" max="3" width="5.6640625" bestFit="1" customWidth="1"/>
  </cols>
  <sheetData>
    <row r="1" spans="1:3" x14ac:dyDescent="0.3">
      <c r="A1" s="1" t="s">
        <v>2</v>
      </c>
      <c r="B1" s="1" t="s">
        <v>0</v>
      </c>
      <c r="C1" s="1" t="s">
        <v>1</v>
      </c>
    </row>
    <row r="2" spans="1:3" x14ac:dyDescent="0.3">
      <c r="A2">
        <v>1</v>
      </c>
      <c r="B2" t="s">
        <v>4</v>
      </c>
      <c r="C2">
        <v>28.7</v>
      </c>
    </row>
    <row r="3" spans="1:3" x14ac:dyDescent="0.3">
      <c r="A3">
        <v>2</v>
      </c>
      <c r="B3" t="s">
        <v>43</v>
      </c>
      <c r="C3">
        <v>27.5</v>
      </c>
    </row>
    <row r="4" spans="1:3" x14ac:dyDescent="0.3">
      <c r="A4">
        <v>3</v>
      </c>
      <c r="B4" t="s">
        <v>27</v>
      </c>
      <c r="C4">
        <v>25.4</v>
      </c>
    </row>
    <row r="5" spans="1:3" x14ac:dyDescent="0.3">
      <c r="A5">
        <v>4</v>
      </c>
      <c r="B5" t="s">
        <v>35</v>
      </c>
      <c r="C5">
        <v>23</v>
      </c>
    </row>
    <row r="6" spans="1:3" x14ac:dyDescent="0.3">
      <c r="A6">
        <v>5</v>
      </c>
      <c r="B6" t="s">
        <v>8</v>
      </c>
      <c r="C6">
        <v>21.5</v>
      </c>
    </row>
    <row r="7" spans="1:3" x14ac:dyDescent="0.3">
      <c r="A7">
        <v>6</v>
      </c>
      <c r="B7" t="s">
        <v>7</v>
      </c>
      <c r="C7">
        <v>21.2</v>
      </c>
    </row>
    <row r="8" spans="1:3" x14ac:dyDescent="0.3">
      <c r="A8">
        <v>7</v>
      </c>
      <c r="B8" t="s">
        <v>16</v>
      </c>
      <c r="C8">
        <v>19</v>
      </c>
    </row>
    <row r="9" spans="1:3" x14ac:dyDescent="0.3">
      <c r="A9">
        <v>8</v>
      </c>
      <c r="B9" t="s">
        <v>51</v>
      </c>
      <c r="C9">
        <v>16.7</v>
      </c>
    </row>
    <row r="10" spans="1:3" x14ac:dyDescent="0.3">
      <c r="A10">
        <v>9</v>
      </c>
      <c r="B10" t="s">
        <v>70</v>
      </c>
      <c r="C10">
        <v>16.600000000000001</v>
      </c>
    </row>
    <row r="11" spans="1:3" x14ac:dyDescent="0.3">
      <c r="A11">
        <v>10</v>
      </c>
      <c r="B11" t="s">
        <v>38</v>
      </c>
      <c r="C11">
        <v>16.5</v>
      </c>
    </row>
    <row r="12" spans="1:3" x14ac:dyDescent="0.3">
      <c r="A12">
        <v>11</v>
      </c>
      <c r="B12" t="s">
        <v>86</v>
      </c>
      <c r="C12">
        <v>16.399999999999999</v>
      </c>
    </row>
    <row r="13" spans="1:3" x14ac:dyDescent="0.3">
      <c r="A13">
        <v>12</v>
      </c>
      <c r="B13" t="s">
        <v>106</v>
      </c>
      <c r="C13">
        <v>16.100000000000001</v>
      </c>
    </row>
    <row r="14" spans="1:3" x14ac:dyDescent="0.3">
      <c r="A14">
        <v>13</v>
      </c>
      <c r="B14" t="s">
        <v>24</v>
      </c>
      <c r="C14">
        <v>15.4</v>
      </c>
    </row>
    <row r="15" spans="1:3" x14ac:dyDescent="0.3">
      <c r="A15">
        <v>14</v>
      </c>
      <c r="B15" t="s">
        <v>12</v>
      </c>
      <c r="C15">
        <v>15.2</v>
      </c>
    </row>
    <row r="16" spans="1:3" x14ac:dyDescent="0.3">
      <c r="A16">
        <v>15</v>
      </c>
      <c r="B16" t="s">
        <v>9</v>
      </c>
      <c r="C16">
        <v>13.9</v>
      </c>
    </row>
    <row r="17" spans="1:3" x14ac:dyDescent="0.3">
      <c r="A17">
        <v>16</v>
      </c>
      <c r="B17" t="s">
        <v>28</v>
      </c>
      <c r="C17">
        <v>12.8</v>
      </c>
    </row>
    <row r="18" spans="1:3" x14ac:dyDescent="0.3">
      <c r="A18">
        <v>17</v>
      </c>
      <c r="B18" t="s">
        <v>49</v>
      </c>
      <c r="C18">
        <v>12.6</v>
      </c>
    </row>
    <row r="19" spans="1:3" x14ac:dyDescent="0.3">
      <c r="A19">
        <v>18</v>
      </c>
      <c r="B19" t="s">
        <v>37</v>
      </c>
      <c r="C19">
        <v>12.3</v>
      </c>
    </row>
    <row r="20" spans="1:3" x14ac:dyDescent="0.3">
      <c r="A20">
        <v>19</v>
      </c>
      <c r="B20" t="s">
        <v>62</v>
      </c>
      <c r="C20">
        <v>11.7</v>
      </c>
    </row>
    <row r="21" spans="1:3" x14ac:dyDescent="0.3">
      <c r="A21">
        <v>20</v>
      </c>
      <c r="B21" t="s">
        <v>41</v>
      </c>
      <c r="C21">
        <v>11.6</v>
      </c>
    </row>
    <row r="22" spans="1:3" x14ac:dyDescent="0.3">
      <c r="A22">
        <v>21</v>
      </c>
      <c r="B22" t="s">
        <v>64</v>
      </c>
      <c r="C22">
        <v>11.3</v>
      </c>
    </row>
    <row r="23" spans="1:3" x14ac:dyDescent="0.3">
      <c r="A23">
        <v>22</v>
      </c>
      <c r="B23" t="s">
        <v>15</v>
      </c>
      <c r="C23">
        <v>11.2</v>
      </c>
    </row>
    <row r="24" spans="1:3" x14ac:dyDescent="0.3">
      <c r="A24">
        <v>23</v>
      </c>
      <c r="B24" t="s">
        <v>45</v>
      </c>
      <c r="C24">
        <v>10.9</v>
      </c>
    </row>
    <row r="25" spans="1:3" x14ac:dyDescent="0.3">
      <c r="A25">
        <v>24</v>
      </c>
      <c r="B25" t="s">
        <v>11</v>
      </c>
      <c r="C25">
        <v>10.8</v>
      </c>
    </row>
    <row r="26" spans="1:3" x14ac:dyDescent="0.3">
      <c r="A26">
        <v>25</v>
      </c>
      <c r="B26" t="s">
        <v>100</v>
      </c>
      <c r="C26">
        <v>10</v>
      </c>
    </row>
    <row r="27" spans="1:3" x14ac:dyDescent="0.3">
      <c r="A27">
        <v>26</v>
      </c>
      <c r="B27" t="s">
        <v>34</v>
      </c>
      <c r="C27">
        <v>9.8000000000000007</v>
      </c>
    </row>
    <row r="28" spans="1:3" x14ac:dyDescent="0.3">
      <c r="A28">
        <v>27</v>
      </c>
      <c r="B28" t="s">
        <v>79</v>
      </c>
      <c r="C28">
        <v>9.6</v>
      </c>
    </row>
    <row r="29" spans="1:3" x14ac:dyDescent="0.3">
      <c r="A29">
        <v>28</v>
      </c>
      <c r="B29" t="s">
        <v>13</v>
      </c>
      <c r="C29">
        <v>9.1999999999999993</v>
      </c>
    </row>
    <row r="30" spans="1:3" x14ac:dyDescent="0.3">
      <c r="A30">
        <v>29</v>
      </c>
      <c r="B30" t="s">
        <v>3</v>
      </c>
      <c r="C30">
        <v>7.4</v>
      </c>
    </row>
    <row r="31" spans="1:3" x14ac:dyDescent="0.3">
      <c r="A31">
        <v>30</v>
      </c>
      <c r="B31" t="s">
        <v>14</v>
      </c>
      <c r="C31">
        <v>7.2</v>
      </c>
    </row>
    <row r="32" spans="1:3" x14ac:dyDescent="0.3">
      <c r="A32">
        <v>31</v>
      </c>
      <c r="B32" t="s">
        <v>72</v>
      </c>
      <c r="C32">
        <v>7</v>
      </c>
    </row>
    <row r="33" spans="1:3" x14ac:dyDescent="0.3">
      <c r="A33">
        <v>32</v>
      </c>
      <c r="B33" t="s">
        <v>67</v>
      </c>
      <c r="C33">
        <v>6.7</v>
      </c>
    </row>
    <row r="34" spans="1:3" x14ac:dyDescent="0.3">
      <c r="A34">
        <v>33</v>
      </c>
      <c r="B34" t="s">
        <v>5</v>
      </c>
      <c r="C34">
        <v>6.4</v>
      </c>
    </row>
    <row r="35" spans="1:3" x14ac:dyDescent="0.3">
      <c r="A35">
        <v>34</v>
      </c>
      <c r="B35" t="s">
        <v>29</v>
      </c>
      <c r="C35">
        <v>6.4</v>
      </c>
    </row>
    <row r="36" spans="1:3" x14ac:dyDescent="0.3">
      <c r="A36">
        <v>35</v>
      </c>
      <c r="B36" t="s">
        <v>6</v>
      </c>
      <c r="C36">
        <v>6.2</v>
      </c>
    </row>
    <row r="37" spans="1:3" x14ac:dyDescent="0.3">
      <c r="A37">
        <v>36</v>
      </c>
      <c r="B37" t="s">
        <v>31</v>
      </c>
      <c r="C37">
        <v>6.1</v>
      </c>
    </row>
    <row r="38" spans="1:3" x14ac:dyDescent="0.3">
      <c r="A38">
        <v>37</v>
      </c>
      <c r="B38" t="s">
        <v>63</v>
      </c>
      <c r="C38">
        <v>6</v>
      </c>
    </row>
    <row r="39" spans="1:3" x14ac:dyDescent="0.3">
      <c r="A39">
        <v>38</v>
      </c>
      <c r="B39" t="s">
        <v>73</v>
      </c>
      <c r="C39">
        <v>5.9</v>
      </c>
    </row>
    <row r="40" spans="1:3" x14ac:dyDescent="0.3">
      <c r="A40">
        <v>39</v>
      </c>
      <c r="B40" t="s">
        <v>92</v>
      </c>
      <c r="C40">
        <v>5.6</v>
      </c>
    </row>
    <row r="41" spans="1:3" x14ac:dyDescent="0.3">
      <c r="A41">
        <v>40</v>
      </c>
      <c r="B41" t="s">
        <v>94</v>
      </c>
      <c r="C41">
        <v>5.5</v>
      </c>
    </row>
    <row r="42" spans="1:3" x14ac:dyDescent="0.3">
      <c r="A42">
        <v>41</v>
      </c>
      <c r="B42" t="s">
        <v>23</v>
      </c>
      <c r="C42">
        <v>5.5</v>
      </c>
    </row>
    <row r="43" spans="1:3" x14ac:dyDescent="0.3">
      <c r="A43">
        <v>42</v>
      </c>
      <c r="B43" t="s">
        <v>10</v>
      </c>
      <c r="C43">
        <v>5</v>
      </c>
    </row>
    <row r="44" spans="1:3" x14ac:dyDescent="0.3">
      <c r="A44">
        <v>43</v>
      </c>
      <c r="B44" t="s">
        <v>21</v>
      </c>
      <c r="C44">
        <v>4.5999999999999996</v>
      </c>
    </row>
    <row r="45" spans="1:3" x14ac:dyDescent="0.3">
      <c r="A45">
        <v>44</v>
      </c>
      <c r="B45" t="s">
        <v>118</v>
      </c>
      <c r="C45">
        <v>4.4000000000000004</v>
      </c>
    </row>
    <row r="46" spans="1:3" x14ac:dyDescent="0.3">
      <c r="A46">
        <v>45</v>
      </c>
      <c r="B46" t="s">
        <v>116</v>
      </c>
      <c r="C46">
        <v>4.2</v>
      </c>
    </row>
    <row r="47" spans="1:3" x14ac:dyDescent="0.3">
      <c r="A47">
        <v>46</v>
      </c>
      <c r="B47" t="s">
        <v>19</v>
      </c>
      <c r="C47">
        <v>3.6</v>
      </c>
    </row>
    <row r="48" spans="1:3" x14ac:dyDescent="0.3">
      <c r="A48">
        <v>47</v>
      </c>
      <c r="B48" t="s">
        <v>32</v>
      </c>
      <c r="C48">
        <v>3</v>
      </c>
    </row>
    <row r="49" spans="1:3" x14ac:dyDescent="0.3">
      <c r="A49">
        <v>48</v>
      </c>
      <c r="B49" t="s">
        <v>20</v>
      </c>
      <c r="C49">
        <v>2.5</v>
      </c>
    </row>
    <row r="50" spans="1:3" x14ac:dyDescent="0.3">
      <c r="A50">
        <v>49</v>
      </c>
      <c r="B50" t="s">
        <v>39</v>
      </c>
      <c r="C50">
        <v>2.4</v>
      </c>
    </row>
    <row r="51" spans="1:3" x14ac:dyDescent="0.3">
      <c r="A51">
        <v>50</v>
      </c>
      <c r="B51" t="s">
        <v>91</v>
      </c>
      <c r="C51">
        <v>2.4</v>
      </c>
    </row>
    <row r="52" spans="1:3" x14ac:dyDescent="0.3">
      <c r="A52">
        <v>51</v>
      </c>
      <c r="B52" t="s">
        <v>52</v>
      </c>
      <c r="C52">
        <v>2.4</v>
      </c>
    </row>
    <row r="53" spans="1:3" x14ac:dyDescent="0.3">
      <c r="A53">
        <v>52</v>
      </c>
      <c r="B53" t="s">
        <v>40</v>
      </c>
      <c r="C53">
        <v>2.2000000000000002</v>
      </c>
    </row>
    <row r="54" spans="1:3" x14ac:dyDescent="0.3">
      <c r="A54">
        <v>53</v>
      </c>
      <c r="B54" t="s">
        <v>33</v>
      </c>
      <c r="C54">
        <v>2.2000000000000002</v>
      </c>
    </row>
    <row r="55" spans="1:3" x14ac:dyDescent="0.3">
      <c r="A55">
        <v>54</v>
      </c>
      <c r="B55" t="s">
        <v>18</v>
      </c>
      <c r="C55">
        <v>2.1</v>
      </c>
    </row>
    <row r="56" spans="1:3" x14ac:dyDescent="0.3">
      <c r="A56">
        <v>55</v>
      </c>
      <c r="B56" t="s">
        <v>68</v>
      </c>
      <c r="C56">
        <v>1.8</v>
      </c>
    </row>
    <row r="57" spans="1:3" x14ac:dyDescent="0.3">
      <c r="A57">
        <v>56</v>
      </c>
      <c r="B57" t="s">
        <v>50</v>
      </c>
      <c r="C57">
        <v>1.6</v>
      </c>
    </row>
    <row r="58" spans="1:3" x14ac:dyDescent="0.3">
      <c r="A58">
        <v>57</v>
      </c>
      <c r="B58" t="s">
        <v>85</v>
      </c>
      <c r="C58">
        <v>1.4</v>
      </c>
    </row>
    <row r="59" spans="1:3" x14ac:dyDescent="0.3">
      <c r="A59">
        <v>58</v>
      </c>
      <c r="B59" t="s">
        <v>87</v>
      </c>
      <c r="C59">
        <v>0.9</v>
      </c>
    </row>
    <row r="60" spans="1:3" x14ac:dyDescent="0.3">
      <c r="A60">
        <v>59</v>
      </c>
      <c r="B60" t="s">
        <v>44</v>
      </c>
      <c r="C60">
        <v>0.8</v>
      </c>
    </row>
    <row r="61" spans="1:3" x14ac:dyDescent="0.3">
      <c r="A61">
        <v>60</v>
      </c>
      <c r="B61" t="s">
        <v>36</v>
      </c>
      <c r="C61">
        <v>0.6</v>
      </c>
    </row>
    <row r="62" spans="1:3" x14ac:dyDescent="0.3">
      <c r="A62">
        <v>61</v>
      </c>
      <c r="B62" t="s">
        <v>102</v>
      </c>
      <c r="C62">
        <v>0.2</v>
      </c>
    </row>
    <row r="63" spans="1:3" x14ac:dyDescent="0.3">
      <c r="A63">
        <v>62</v>
      </c>
      <c r="B63" t="s">
        <v>59</v>
      </c>
      <c r="C63">
        <v>0</v>
      </c>
    </row>
    <row r="64" spans="1:3" x14ac:dyDescent="0.3">
      <c r="A64">
        <v>63</v>
      </c>
      <c r="B64" t="s">
        <v>48</v>
      </c>
      <c r="C64">
        <v>0</v>
      </c>
    </row>
    <row r="65" spans="1:3" x14ac:dyDescent="0.3">
      <c r="A65">
        <v>64</v>
      </c>
      <c r="B65" t="s">
        <v>95</v>
      </c>
      <c r="C65">
        <v>-0.1</v>
      </c>
    </row>
    <row r="66" spans="1:3" x14ac:dyDescent="0.3">
      <c r="A66">
        <v>65</v>
      </c>
      <c r="B66" t="s">
        <v>46</v>
      </c>
      <c r="C66">
        <v>-0.1</v>
      </c>
    </row>
    <row r="67" spans="1:3" x14ac:dyDescent="0.3">
      <c r="A67">
        <v>66</v>
      </c>
      <c r="B67" t="s">
        <v>98</v>
      </c>
      <c r="C67">
        <v>-0.5</v>
      </c>
    </row>
    <row r="68" spans="1:3" x14ac:dyDescent="0.3">
      <c r="A68">
        <v>67</v>
      </c>
      <c r="B68" t="s">
        <v>82</v>
      </c>
      <c r="C68">
        <v>-0.5</v>
      </c>
    </row>
    <row r="69" spans="1:3" x14ac:dyDescent="0.3">
      <c r="A69">
        <v>68</v>
      </c>
      <c r="B69" t="s">
        <v>71</v>
      </c>
      <c r="C69">
        <v>-0.9</v>
      </c>
    </row>
    <row r="70" spans="1:3" x14ac:dyDescent="0.3">
      <c r="A70">
        <v>69</v>
      </c>
      <c r="B70" t="s">
        <v>57</v>
      </c>
      <c r="C70">
        <v>-1</v>
      </c>
    </row>
    <row r="71" spans="1:3" x14ac:dyDescent="0.3">
      <c r="A71">
        <v>70</v>
      </c>
      <c r="B71" t="s">
        <v>30</v>
      </c>
      <c r="C71">
        <v>-1.1000000000000001</v>
      </c>
    </row>
    <row r="72" spans="1:3" x14ac:dyDescent="0.3">
      <c r="A72">
        <v>71</v>
      </c>
      <c r="B72" t="s">
        <v>22</v>
      </c>
      <c r="C72">
        <v>-1.1000000000000001</v>
      </c>
    </row>
    <row r="73" spans="1:3" x14ac:dyDescent="0.3">
      <c r="A73">
        <v>72</v>
      </c>
      <c r="B73" t="s">
        <v>42</v>
      </c>
      <c r="C73">
        <v>-1.2</v>
      </c>
    </row>
    <row r="74" spans="1:3" x14ac:dyDescent="0.3">
      <c r="A74">
        <v>73</v>
      </c>
      <c r="B74" t="s">
        <v>93</v>
      </c>
      <c r="C74">
        <v>-1.4</v>
      </c>
    </row>
    <row r="75" spans="1:3" x14ac:dyDescent="0.3">
      <c r="A75">
        <v>74</v>
      </c>
      <c r="B75" t="s">
        <v>97</v>
      </c>
      <c r="C75">
        <v>-1.5</v>
      </c>
    </row>
    <row r="76" spans="1:3" x14ac:dyDescent="0.3">
      <c r="A76">
        <v>75</v>
      </c>
      <c r="B76" t="s">
        <v>113</v>
      </c>
      <c r="C76">
        <v>-1.5</v>
      </c>
    </row>
    <row r="77" spans="1:3" x14ac:dyDescent="0.3">
      <c r="A77">
        <v>76</v>
      </c>
      <c r="B77" t="s">
        <v>78</v>
      </c>
      <c r="C77">
        <v>-2</v>
      </c>
    </row>
    <row r="78" spans="1:3" x14ac:dyDescent="0.3">
      <c r="A78">
        <v>77</v>
      </c>
      <c r="B78" t="s">
        <v>101</v>
      </c>
      <c r="C78">
        <v>-2.2000000000000002</v>
      </c>
    </row>
    <row r="79" spans="1:3" x14ac:dyDescent="0.3">
      <c r="A79">
        <v>78</v>
      </c>
      <c r="B79" t="s">
        <v>60</v>
      </c>
      <c r="C79">
        <v>-2.2000000000000002</v>
      </c>
    </row>
    <row r="80" spans="1:3" x14ac:dyDescent="0.3">
      <c r="A80">
        <v>79</v>
      </c>
      <c r="B80" t="s">
        <v>80</v>
      </c>
      <c r="C80">
        <v>-2.8</v>
      </c>
    </row>
    <row r="81" spans="1:3" x14ac:dyDescent="0.3">
      <c r="A81">
        <v>80</v>
      </c>
      <c r="B81" t="s">
        <v>54</v>
      </c>
      <c r="C81">
        <v>-3</v>
      </c>
    </row>
    <row r="82" spans="1:3" x14ac:dyDescent="0.3">
      <c r="A82">
        <v>81</v>
      </c>
      <c r="B82" t="s">
        <v>47</v>
      </c>
      <c r="C82">
        <v>-3.2</v>
      </c>
    </row>
    <row r="83" spans="1:3" x14ac:dyDescent="0.3">
      <c r="A83">
        <v>82</v>
      </c>
      <c r="B83" t="s">
        <v>96</v>
      </c>
      <c r="C83">
        <v>-3.4</v>
      </c>
    </row>
    <row r="84" spans="1:3" x14ac:dyDescent="0.3">
      <c r="A84">
        <v>83</v>
      </c>
      <c r="B84" t="s">
        <v>83</v>
      </c>
      <c r="C84">
        <v>-3.5</v>
      </c>
    </row>
    <row r="85" spans="1:3" x14ac:dyDescent="0.3">
      <c r="A85">
        <v>84</v>
      </c>
      <c r="B85" t="s">
        <v>88</v>
      </c>
      <c r="C85">
        <v>-3.5</v>
      </c>
    </row>
    <row r="86" spans="1:3" x14ac:dyDescent="0.3">
      <c r="A86">
        <v>85</v>
      </c>
      <c r="B86" t="s">
        <v>81</v>
      </c>
      <c r="C86">
        <v>-3.5</v>
      </c>
    </row>
    <row r="87" spans="1:3" x14ac:dyDescent="0.3">
      <c r="A87">
        <v>86</v>
      </c>
      <c r="B87" t="s">
        <v>25</v>
      </c>
      <c r="C87">
        <v>-3.7</v>
      </c>
    </row>
    <row r="88" spans="1:3" x14ac:dyDescent="0.3">
      <c r="A88">
        <v>87</v>
      </c>
      <c r="B88" t="s">
        <v>69</v>
      </c>
      <c r="C88">
        <v>-4.0999999999999996</v>
      </c>
    </row>
    <row r="89" spans="1:3" x14ac:dyDescent="0.3">
      <c r="A89">
        <v>88</v>
      </c>
      <c r="B89" t="s">
        <v>104</v>
      </c>
      <c r="C89">
        <v>-4.3</v>
      </c>
    </row>
    <row r="90" spans="1:3" x14ac:dyDescent="0.3">
      <c r="A90">
        <v>89</v>
      </c>
      <c r="B90" t="s">
        <v>119</v>
      </c>
      <c r="C90">
        <v>-5.9</v>
      </c>
    </row>
    <row r="91" spans="1:3" x14ac:dyDescent="0.3">
      <c r="A91">
        <v>90</v>
      </c>
      <c r="B91" t="s">
        <v>120</v>
      </c>
      <c r="C91">
        <v>-6.3</v>
      </c>
    </row>
    <row r="92" spans="1:3" x14ac:dyDescent="0.3">
      <c r="A92">
        <v>91</v>
      </c>
      <c r="B92" t="s">
        <v>110</v>
      </c>
      <c r="C92">
        <v>-6.3</v>
      </c>
    </row>
    <row r="93" spans="1:3" x14ac:dyDescent="0.3">
      <c r="A93">
        <v>92</v>
      </c>
      <c r="B93" t="s">
        <v>56</v>
      </c>
      <c r="C93">
        <v>-6.3</v>
      </c>
    </row>
    <row r="94" spans="1:3" x14ac:dyDescent="0.3">
      <c r="A94">
        <v>93</v>
      </c>
      <c r="B94" t="s">
        <v>26</v>
      </c>
      <c r="C94">
        <v>-6.4</v>
      </c>
    </row>
    <row r="95" spans="1:3" x14ac:dyDescent="0.3">
      <c r="A95">
        <v>94</v>
      </c>
      <c r="B95" t="s">
        <v>55</v>
      </c>
      <c r="C95">
        <v>-6.9</v>
      </c>
    </row>
    <row r="96" spans="1:3" x14ac:dyDescent="0.3">
      <c r="A96">
        <v>95</v>
      </c>
      <c r="B96" t="s">
        <v>109</v>
      </c>
      <c r="C96">
        <v>-7</v>
      </c>
    </row>
    <row r="97" spans="1:3" x14ac:dyDescent="0.3">
      <c r="A97">
        <v>96</v>
      </c>
      <c r="B97" t="s">
        <v>99</v>
      </c>
      <c r="C97">
        <v>-7</v>
      </c>
    </row>
    <row r="98" spans="1:3" x14ac:dyDescent="0.3">
      <c r="A98">
        <v>97</v>
      </c>
      <c r="B98" t="s">
        <v>53</v>
      </c>
      <c r="C98">
        <v>-7.1</v>
      </c>
    </row>
    <row r="99" spans="1:3" x14ac:dyDescent="0.3">
      <c r="A99">
        <v>98</v>
      </c>
      <c r="B99" t="s">
        <v>115</v>
      </c>
      <c r="C99">
        <v>-7.2</v>
      </c>
    </row>
    <row r="100" spans="1:3" x14ac:dyDescent="0.3">
      <c r="A100">
        <v>99</v>
      </c>
      <c r="B100" t="s">
        <v>75</v>
      </c>
      <c r="C100">
        <v>-7.5</v>
      </c>
    </row>
    <row r="101" spans="1:3" x14ac:dyDescent="0.3">
      <c r="A101">
        <v>100</v>
      </c>
      <c r="B101" t="s">
        <v>17</v>
      </c>
      <c r="C101">
        <v>-7.7</v>
      </c>
    </row>
    <row r="102" spans="1:3" x14ac:dyDescent="0.3">
      <c r="A102">
        <v>101</v>
      </c>
      <c r="B102" t="s">
        <v>108</v>
      </c>
      <c r="C102">
        <v>-8.3000000000000007</v>
      </c>
    </row>
    <row r="103" spans="1:3" x14ac:dyDescent="0.3">
      <c r="A103">
        <v>102</v>
      </c>
      <c r="B103" t="s">
        <v>74</v>
      </c>
      <c r="C103">
        <v>-9</v>
      </c>
    </row>
    <row r="104" spans="1:3" x14ac:dyDescent="0.3">
      <c r="A104">
        <v>103</v>
      </c>
      <c r="B104" t="s">
        <v>58</v>
      </c>
      <c r="C104">
        <v>-10.3</v>
      </c>
    </row>
    <row r="105" spans="1:3" x14ac:dyDescent="0.3">
      <c r="A105">
        <v>104</v>
      </c>
      <c r="B105" t="s">
        <v>122</v>
      </c>
      <c r="C105">
        <v>-10.7</v>
      </c>
    </row>
    <row r="106" spans="1:3" x14ac:dyDescent="0.3">
      <c r="A106">
        <v>105</v>
      </c>
      <c r="B106" t="s">
        <v>77</v>
      </c>
      <c r="C106">
        <v>-11.5</v>
      </c>
    </row>
    <row r="107" spans="1:3" x14ac:dyDescent="0.3">
      <c r="A107">
        <v>106</v>
      </c>
      <c r="B107" t="s">
        <v>114</v>
      </c>
      <c r="C107">
        <v>-12.2</v>
      </c>
    </row>
    <row r="108" spans="1:3" x14ac:dyDescent="0.3">
      <c r="A108">
        <v>107</v>
      </c>
      <c r="B108" t="s">
        <v>107</v>
      </c>
      <c r="C108">
        <v>-12.8</v>
      </c>
    </row>
    <row r="109" spans="1:3" x14ac:dyDescent="0.3">
      <c r="A109">
        <v>108</v>
      </c>
      <c r="B109" t="s">
        <v>89</v>
      </c>
      <c r="C109">
        <v>-13.3</v>
      </c>
    </row>
    <row r="110" spans="1:3" x14ac:dyDescent="0.3">
      <c r="A110">
        <v>109</v>
      </c>
      <c r="B110" t="s">
        <v>111</v>
      </c>
      <c r="C110">
        <v>-13.4</v>
      </c>
    </row>
    <row r="111" spans="1:3" x14ac:dyDescent="0.3">
      <c r="A111">
        <v>110</v>
      </c>
      <c r="B111" t="s">
        <v>61</v>
      </c>
      <c r="C111">
        <v>-13.9</v>
      </c>
    </row>
    <row r="112" spans="1:3" x14ac:dyDescent="0.3">
      <c r="A112">
        <v>111</v>
      </c>
      <c r="B112" t="s">
        <v>66</v>
      </c>
      <c r="C112">
        <v>-14.5</v>
      </c>
    </row>
    <row r="113" spans="1:3" x14ac:dyDescent="0.3">
      <c r="A113">
        <v>112</v>
      </c>
      <c r="B113" t="s">
        <v>117</v>
      </c>
      <c r="C113">
        <v>-15.4</v>
      </c>
    </row>
    <row r="114" spans="1:3" x14ac:dyDescent="0.3">
      <c r="A114">
        <v>113</v>
      </c>
      <c r="B114" t="s">
        <v>84</v>
      </c>
      <c r="C114">
        <v>-15.7</v>
      </c>
    </row>
    <row r="115" spans="1:3" x14ac:dyDescent="0.3">
      <c r="A115">
        <v>114</v>
      </c>
      <c r="B115" t="s">
        <v>121</v>
      </c>
      <c r="C115">
        <v>-18.3</v>
      </c>
    </row>
    <row r="116" spans="1:3" x14ac:dyDescent="0.3">
      <c r="A116">
        <v>115</v>
      </c>
      <c r="B116" t="s">
        <v>90</v>
      </c>
      <c r="C116">
        <v>-19.8</v>
      </c>
    </row>
    <row r="117" spans="1:3" x14ac:dyDescent="0.3">
      <c r="A117">
        <v>116</v>
      </c>
      <c r="B117" t="s">
        <v>103</v>
      </c>
      <c r="C117">
        <v>-22.1</v>
      </c>
    </row>
    <row r="118" spans="1:3" x14ac:dyDescent="0.3">
      <c r="A118">
        <v>117</v>
      </c>
      <c r="B118" t="s">
        <v>105</v>
      </c>
      <c r="C118">
        <v>-22.4</v>
      </c>
    </row>
    <row r="119" spans="1:3" x14ac:dyDescent="0.3">
      <c r="A119">
        <v>118</v>
      </c>
      <c r="B119" t="s">
        <v>76</v>
      </c>
      <c r="C119">
        <v>-22.5</v>
      </c>
    </row>
    <row r="120" spans="1:3" x14ac:dyDescent="0.3">
      <c r="A120">
        <v>119</v>
      </c>
      <c r="B120" t="s">
        <v>65</v>
      </c>
      <c r="C120">
        <v>-22.8</v>
      </c>
    </row>
    <row r="121" spans="1:3" x14ac:dyDescent="0.3">
      <c r="A121">
        <v>120</v>
      </c>
      <c r="B121" t="s">
        <v>112</v>
      </c>
      <c r="C121">
        <v>-27.3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Analysis</vt:lpstr>
      <vt:lpstr>All Seasons</vt:lpstr>
      <vt:lpstr>Team NS&amp;P+</vt:lpstr>
      <vt:lpstr>Averages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Alabama</vt:lpstr>
      <vt:lpstr>Arkansas</vt:lpstr>
      <vt:lpstr>Auburn</vt:lpstr>
      <vt:lpstr>Florida</vt:lpstr>
      <vt:lpstr>Georgia</vt:lpstr>
      <vt:lpstr>Kentucky</vt:lpstr>
      <vt:lpstr>LSU</vt:lpstr>
      <vt:lpstr>Mississippi State</vt:lpstr>
      <vt:lpstr>Missouri</vt:lpstr>
      <vt:lpstr>Ole Miss</vt:lpstr>
      <vt:lpstr>South Carolina</vt:lpstr>
      <vt:lpstr>Tennessee</vt:lpstr>
      <vt:lpstr>Texas A&amp;M</vt:lpstr>
      <vt:lpstr>Vanderbilt</vt:lpstr>
    </vt:vector>
  </TitlesOfParts>
  <Company>U.S Air Force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1273915253C</dc:creator>
  <cp:lastModifiedBy>John</cp:lastModifiedBy>
  <dcterms:created xsi:type="dcterms:W3CDTF">2015-05-08T13:43:26Z</dcterms:created>
  <dcterms:modified xsi:type="dcterms:W3CDTF">2015-06-05T02:13:37Z</dcterms:modified>
</cp:coreProperties>
</file>